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15480" windowHeight="8130" tabRatio="729"/>
  </bookViews>
  <sheets>
    <sheet name="Пр 4 прогр 2019" sheetId="10" r:id="rId1"/>
    <sheet name=" Пр 3 вед 2019" sheetId="13" r:id="rId2"/>
    <sheet name="Пр 2 рп ц в 2019" sheetId="11" r:id="rId3"/>
  </sheets>
  <definedNames>
    <definedName name="_xlnm._FilterDatabase" localSheetId="1" hidden="1">' Пр 3 вед 2019'!$A$10:$CE$10</definedName>
    <definedName name="_xlnm._FilterDatabase" localSheetId="2" hidden="1">'Пр 2 рп ц в 2019'!$A$11:$CC$12</definedName>
    <definedName name="_xlnm._FilterDatabase" localSheetId="0" hidden="1">'Пр 4 прогр 2019'!$A$8:$G$168</definedName>
    <definedName name="_xlnm.Print_Area" localSheetId="1">' Пр 3 вед 2019'!$C$1:$U$704</definedName>
    <definedName name="_xlnm.Print_Area" localSheetId="2">'Пр 2 рп ц в 2019'!$E$1:$T$625</definedName>
    <definedName name="_xlnm.Print_Area" localSheetId="0">'Пр 4 прогр 2019'!$A$1:$G$181</definedName>
  </definedNames>
  <calcPr calcId="145621"/>
</workbook>
</file>

<file path=xl/calcChain.xml><?xml version="1.0" encoding="utf-8"?>
<calcChain xmlns="http://schemas.openxmlformats.org/spreadsheetml/2006/main">
  <c r="G12" i="10" l="1"/>
  <c r="G15" i="10"/>
  <c r="G16" i="10"/>
  <c r="G17" i="10"/>
  <c r="G18" i="10"/>
  <c r="G20" i="10"/>
  <c r="G21" i="10"/>
  <c r="G24" i="10"/>
  <c r="G25" i="10"/>
  <c r="G27" i="10"/>
  <c r="G28" i="10"/>
  <c r="G29" i="10"/>
  <c r="G33" i="10"/>
  <c r="G34" i="10"/>
  <c r="G35" i="10"/>
  <c r="G36" i="10"/>
  <c r="G39" i="10"/>
  <c r="G40" i="10"/>
  <c r="G41" i="10"/>
  <c r="G42" i="10"/>
  <c r="G45" i="10"/>
  <c r="G47" i="10"/>
  <c r="G48" i="10"/>
  <c r="G49" i="10"/>
  <c r="G51" i="10"/>
  <c r="G52" i="10"/>
  <c r="G56" i="10"/>
  <c r="G57" i="10"/>
  <c r="G58" i="10"/>
  <c r="G59" i="10"/>
  <c r="G60" i="10"/>
  <c r="G61" i="10"/>
  <c r="G62" i="10"/>
  <c r="G63" i="10"/>
  <c r="G64" i="10"/>
  <c r="G65" i="10"/>
  <c r="G67" i="10"/>
  <c r="G68" i="10"/>
  <c r="G69" i="10"/>
  <c r="G72" i="10"/>
  <c r="G73" i="10"/>
  <c r="G74" i="10"/>
  <c r="G75" i="10"/>
  <c r="G76" i="10"/>
  <c r="G77" i="10"/>
  <c r="G78" i="10"/>
  <c r="G79" i="10"/>
  <c r="G81" i="10"/>
  <c r="G85" i="10"/>
  <c r="G86" i="10"/>
  <c r="G87" i="10"/>
  <c r="G90" i="10"/>
  <c r="G91" i="10"/>
  <c r="G93" i="10"/>
  <c r="G96" i="10"/>
  <c r="G99" i="10"/>
  <c r="G100" i="10"/>
  <c r="G101" i="10"/>
  <c r="G102" i="10"/>
  <c r="G105" i="10"/>
  <c r="G106" i="10"/>
  <c r="G109" i="10"/>
  <c r="G112" i="10"/>
  <c r="G113" i="10"/>
  <c r="G114" i="10"/>
  <c r="G115" i="10"/>
  <c r="G116" i="10"/>
  <c r="G117" i="10"/>
  <c r="G118" i="10"/>
  <c r="G119" i="10"/>
  <c r="G120" i="10"/>
  <c r="G121" i="10"/>
  <c r="G122" i="10"/>
  <c r="G123" i="10"/>
  <c r="G124" i="10"/>
  <c r="G125" i="10"/>
  <c r="G126" i="10"/>
  <c r="G128" i="10"/>
  <c r="G129" i="10"/>
  <c r="G130" i="10"/>
  <c r="G131" i="10"/>
  <c r="G132" i="10"/>
  <c r="G133" i="10"/>
  <c r="G134" i="10"/>
  <c r="G135" i="10"/>
  <c r="G136" i="10"/>
  <c r="G137" i="10"/>
  <c r="G138" i="10"/>
  <c r="G139" i="10"/>
  <c r="G140" i="10"/>
  <c r="G141" i="10"/>
  <c r="G142" i="10"/>
  <c r="G143" i="10"/>
  <c r="G144" i="10"/>
  <c r="G145" i="10"/>
  <c r="G147" i="10"/>
  <c r="G148" i="10"/>
  <c r="G149" i="10"/>
  <c r="G150" i="10"/>
  <c r="G154" i="10"/>
  <c r="G155" i="10"/>
  <c r="G156" i="10"/>
  <c r="G157" i="10"/>
  <c r="G158" i="10"/>
  <c r="G159" i="10"/>
  <c r="G160" i="10"/>
  <c r="G161" i="10"/>
  <c r="G162" i="10"/>
  <c r="G163" i="10"/>
  <c r="G164" i="10"/>
  <c r="G165" i="10"/>
  <c r="G166" i="10"/>
  <c r="G167" i="10"/>
  <c r="G168" i="10"/>
  <c r="G169" i="10"/>
  <c r="G170" i="10"/>
  <c r="G171" i="10"/>
  <c r="G173" i="10"/>
  <c r="G174" i="10"/>
  <c r="G175" i="10"/>
  <c r="G176" i="10"/>
  <c r="G177" i="10"/>
  <c r="U103" i="13"/>
  <c r="T102" i="13"/>
  <c r="U102" i="13" s="1"/>
  <c r="S102" i="13"/>
  <c r="U357" i="13"/>
  <c r="U363" i="13"/>
  <c r="U370" i="13"/>
  <c r="U372" i="13"/>
  <c r="U382" i="13"/>
  <c r="U390" i="13"/>
  <c r="U399" i="13"/>
  <c r="U401" i="13"/>
  <c r="U403" i="13"/>
  <c r="U406" i="13"/>
  <c r="U409" i="13"/>
  <c r="U415" i="13"/>
  <c r="U423" i="13"/>
  <c r="U431" i="13"/>
  <c r="U438" i="13"/>
  <c r="U441" i="13"/>
  <c r="U448" i="13"/>
  <c r="U451" i="13"/>
  <c r="U458" i="13"/>
  <c r="U461" i="13"/>
  <c r="U464" i="13"/>
  <c r="U467" i="13"/>
  <c r="U481" i="13"/>
  <c r="U492" i="13"/>
  <c r="U499" i="13"/>
  <c r="U505" i="13"/>
  <c r="U508" i="13"/>
  <c r="U524" i="13"/>
  <c r="U527" i="13"/>
  <c r="U542" i="13"/>
  <c r="U545" i="13"/>
  <c r="U549" i="13"/>
  <c r="U551" i="13"/>
  <c r="U558" i="13"/>
  <c r="U560" i="13"/>
  <c r="U562" i="13"/>
  <c r="U566" i="13"/>
  <c r="U574" i="13"/>
  <c r="U581" i="13"/>
  <c r="U590" i="13"/>
  <c r="U592" i="13"/>
  <c r="U597" i="13"/>
  <c r="U600" i="13"/>
  <c r="U603" i="13"/>
  <c r="U606" i="13"/>
  <c r="U613" i="13"/>
  <c r="U620" i="13"/>
  <c r="U626" i="13"/>
  <c r="U628" i="13"/>
  <c r="U630" i="13"/>
  <c r="U633" i="13"/>
  <c r="U635" i="13"/>
  <c r="U637" i="13"/>
  <c r="U641" i="13"/>
  <c r="U649" i="13"/>
  <c r="U657" i="13"/>
  <c r="U665" i="13"/>
  <c r="U672" i="13"/>
  <c r="U680" i="13"/>
  <c r="U691" i="13"/>
  <c r="U699" i="13"/>
  <c r="U182" i="13"/>
  <c r="U192" i="13"/>
  <c r="U195" i="13"/>
  <c r="U198" i="13"/>
  <c r="U207" i="13"/>
  <c r="U213" i="13"/>
  <c r="U220" i="13"/>
  <c r="U229" i="13"/>
  <c r="U230" i="13"/>
  <c r="U233" i="13"/>
  <c r="U234" i="13"/>
  <c r="U240" i="13"/>
  <c r="U247" i="13"/>
  <c r="U249" i="13"/>
  <c r="U256" i="13"/>
  <c r="U258" i="13"/>
  <c r="U268" i="13"/>
  <c r="U275" i="13"/>
  <c r="U283" i="13"/>
  <c r="U286" i="13"/>
  <c r="U290" i="13"/>
  <c r="U298" i="13"/>
  <c r="U300" i="13"/>
  <c r="U302" i="13"/>
  <c r="U305" i="13"/>
  <c r="U321" i="13"/>
  <c r="U323" i="13"/>
  <c r="U326" i="13"/>
  <c r="U328" i="13"/>
  <c r="U331" i="13"/>
  <c r="U333" i="13"/>
  <c r="U335" i="13"/>
  <c r="U341" i="13"/>
  <c r="U348" i="13"/>
  <c r="U351" i="13"/>
  <c r="U354" i="13"/>
  <c r="U55" i="13"/>
  <c r="U57" i="13"/>
  <c r="U64" i="13"/>
  <c r="U71" i="13"/>
  <c r="U73" i="13"/>
  <c r="U75" i="13"/>
  <c r="U78" i="13"/>
  <c r="U81" i="13"/>
  <c r="U82" i="13"/>
  <c r="U86" i="13"/>
  <c r="U88" i="13"/>
  <c r="U91" i="13"/>
  <c r="U93" i="13"/>
  <c r="U96" i="13"/>
  <c r="U98" i="13"/>
  <c r="U101" i="13"/>
  <c r="U111" i="13"/>
  <c r="U118" i="13"/>
  <c r="U126" i="13"/>
  <c r="U133" i="13"/>
  <c r="U140" i="13"/>
  <c r="U143" i="13"/>
  <c r="U150" i="13"/>
  <c r="U158" i="13"/>
  <c r="U170" i="13"/>
  <c r="U173" i="13"/>
  <c r="U176" i="13"/>
  <c r="U18" i="13"/>
  <c r="U25" i="13"/>
  <c r="U28" i="13"/>
  <c r="U30" i="13"/>
  <c r="U32" i="13"/>
  <c r="U41" i="13"/>
  <c r="U43" i="13"/>
  <c r="U45" i="13"/>
  <c r="U48" i="13"/>
  <c r="S583" i="11"/>
  <c r="S312" i="11"/>
  <c r="T525" i="11"/>
  <c r="T532" i="11"/>
  <c r="T539" i="11"/>
  <c r="T545" i="11"/>
  <c r="T552" i="11"/>
  <c r="T558" i="11"/>
  <c r="T565" i="11"/>
  <c r="T574" i="11"/>
  <c r="T581" i="11"/>
  <c r="T584" i="11"/>
  <c r="T588" i="11"/>
  <c r="T590" i="11"/>
  <c r="T599" i="11"/>
  <c r="T609" i="11"/>
  <c r="T618" i="11"/>
  <c r="T417" i="11"/>
  <c r="T418" i="11"/>
  <c r="T421" i="11"/>
  <c r="T422" i="11"/>
  <c r="T428" i="11"/>
  <c r="T435" i="11"/>
  <c r="T442" i="11"/>
  <c r="T444" i="11"/>
  <c r="T450" i="11"/>
  <c r="T452" i="11"/>
  <c r="T455" i="11"/>
  <c r="T457" i="11"/>
  <c r="T460" i="11"/>
  <c r="T462" i="11"/>
  <c r="T464" i="11"/>
  <c r="T470" i="11"/>
  <c r="T477" i="11"/>
  <c r="T479" i="11"/>
  <c r="T490" i="11"/>
  <c r="T493" i="11"/>
  <c r="T496" i="11"/>
  <c r="T499" i="11"/>
  <c r="T505" i="11"/>
  <c r="T512" i="11"/>
  <c r="T514" i="11"/>
  <c r="T352" i="11"/>
  <c r="T355" i="11"/>
  <c r="T358" i="11"/>
  <c r="T364" i="11"/>
  <c r="T374" i="11"/>
  <c r="T377" i="11"/>
  <c r="T380" i="11"/>
  <c r="T389" i="11"/>
  <c r="T395" i="11"/>
  <c r="T402" i="11"/>
  <c r="T209" i="11"/>
  <c r="T216" i="11"/>
  <c r="T218" i="11"/>
  <c r="T221" i="11"/>
  <c r="T224" i="11"/>
  <c r="T246" i="11"/>
  <c r="T251" i="11"/>
  <c r="T257" i="11"/>
  <c r="T264" i="11"/>
  <c r="T270" i="11"/>
  <c r="T273" i="11"/>
  <c r="T279" i="11"/>
  <c r="T289" i="11"/>
  <c r="T292" i="11"/>
  <c r="T295" i="11"/>
  <c r="T310" i="11"/>
  <c r="T313" i="11"/>
  <c r="T317" i="11"/>
  <c r="T319" i="11"/>
  <c r="T326" i="11"/>
  <c r="T328" i="11"/>
  <c r="T330" i="11"/>
  <c r="T334" i="11"/>
  <c r="T338" i="11"/>
  <c r="T143" i="11"/>
  <c r="T144" i="11"/>
  <c r="T148" i="11"/>
  <c r="T150" i="11"/>
  <c r="T155" i="11"/>
  <c r="T158" i="11"/>
  <c r="T160" i="11"/>
  <c r="T163" i="11"/>
  <c r="T165" i="11"/>
  <c r="T174" i="11"/>
  <c r="T183" i="11"/>
  <c r="T190" i="11"/>
  <c r="T193" i="11"/>
  <c r="T200" i="11"/>
  <c r="T203" i="11"/>
  <c r="T125" i="11"/>
  <c r="T129" i="11"/>
  <c r="T131" i="11"/>
  <c r="T133" i="11"/>
  <c r="T137" i="11"/>
  <c r="T139" i="11"/>
  <c r="T51" i="11"/>
  <c r="T54" i="11"/>
  <c r="T57" i="11"/>
  <c r="T60" i="11"/>
  <c r="T71" i="11"/>
  <c r="T74" i="11"/>
  <c r="T81" i="11"/>
  <c r="T88" i="11"/>
  <c r="T95" i="11"/>
  <c r="T101" i="11"/>
  <c r="T107" i="11"/>
  <c r="T109" i="11"/>
  <c r="T111" i="11"/>
  <c r="T115" i="11"/>
  <c r="T117" i="11"/>
  <c r="T119" i="11"/>
  <c r="T122" i="11"/>
  <c r="T18" i="11"/>
  <c r="T25" i="11"/>
  <c r="T28" i="11"/>
  <c r="T30" i="11"/>
  <c r="T32" i="11"/>
  <c r="T39" i="11"/>
  <c r="T46" i="11"/>
  <c r="F108" i="10"/>
  <c r="F104" i="10"/>
  <c r="F98" i="10"/>
  <c r="F95" i="10"/>
  <c r="F92" i="10"/>
  <c r="F89" i="10"/>
  <c r="F83" i="10"/>
  <c r="F82" i="10" s="1"/>
  <c r="F80" i="10"/>
  <c r="F71" i="10"/>
  <c r="F55" i="10"/>
  <c r="F50" i="10"/>
  <c r="F44" i="10"/>
  <c r="F37" i="10"/>
  <c r="F31" i="10"/>
  <c r="F26" i="10"/>
  <c r="F23" i="10"/>
  <c r="F19" i="10"/>
  <c r="F14" i="10"/>
  <c r="F11" i="10"/>
  <c r="E153" i="10"/>
  <c r="G153" i="10"/>
  <c r="E151" i="10"/>
  <c r="G151" i="10" s="1"/>
  <c r="E146" i="10"/>
  <c r="G146" i="10"/>
  <c r="E127" i="10"/>
  <c r="G127" i="10" s="1"/>
  <c r="E108" i="10"/>
  <c r="E107" i="10"/>
  <c r="E104" i="10"/>
  <c r="E103" i="10" s="1"/>
  <c r="E98" i="10"/>
  <c r="E97" i="10"/>
  <c r="E95" i="10"/>
  <c r="E94" i="10" s="1"/>
  <c r="E92" i="10"/>
  <c r="E89" i="10"/>
  <c r="E88" i="10" s="1"/>
  <c r="E84" i="10"/>
  <c r="E83" i="10"/>
  <c r="E80" i="10"/>
  <c r="G80" i="10"/>
  <c r="E71" i="10"/>
  <c r="E66" i="10"/>
  <c r="G66" i="10"/>
  <c r="E53" i="10"/>
  <c r="E50" i="10" s="1"/>
  <c r="E46" i="10"/>
  <c r="G46" i="10"/>
  <c r="E43" i="10"/>
  <c r="G43" i="10" s="1"/>
  <c r="E38" i="10"/>
  <c r="G38" i="10"/>
  <c r="E32" i="10"/>
  <c r="E31" i="10" s="1"/>
  <c r="E26" i="10"/>
  <c r="E23" i="10"/>
  <c r="E22" i="10" s="1"/>
  <c r="E19" i="10"/>
  <c r="E14" i="10"/>
  <c r="E11" i="10"/>
  <c r="E10" i="10"/>
  <c r="N701" i="13"/>
  <c r="M701" i="13"/>
  <c r="L701" i="13"/>
  <c r="K701" i="13"/>
  <c r="J701" i="13"/>
  <c r="I701" i="13"/>
  <c r="H701" i="13"/>
  <c r="T698" i="13"/>
  <c r="U698" i="13" s="1"/>
  <c r="S698" i="13"/>
  <c r="S694" i="13" s="1"/>
  <c r="S693" i="13" s="1"/>
  <c r="S692" i="13" s="1"/>
  <c r="M698" i="13"/>
  <c r="N698" i="13" s="1"/>
  <c r="N692" i="13" s="1"/>
  <c r="T697" i="13"/>
  <c r="U697" i="13" s="1"/>
  <c r="S697" i="13"/>
  <c r="S696" i="13" s="1"/>
  <c r="T695" i="13"/>
  <c r="U695" i="13" s="1"/>
  <c r="S695" i="13"/>
  <c r="M692" i="13"/>
  <c r="L692" i="13"/>
  <c r="K692" i="13"/>
  <c r="J692" i="13"/>
  <c r="I692" i="13"/>
  <c r="H692" i="13"/>
  <c r="T690" i="13"/>
  <c r="U690" i="13" s="1"/>
  <c r="S690" i="13"/>
  <c r="S689" i="13" s="1"/>
  <c r="T689" i="13"/>
  <c r="S688" i="13"/>
  <c r="U688" i="13" s="1"/>
  <c r="T687" i="13"/>
  <c r="T679" i="13"/>
  <c r="U679" i="13" s="1"/>
  <c r="S679" i="13"/>
  <c r="S678" i="13"/>
  <c r="T678" i="13"/>
  <c r="U678" i="13" s="1"/>
  <c r="T671" i="13"/>
  <c r="U671" i="13"/>
  <c r="T670" i="13"/>
  <c r="U670" i="13" s="1"/>
  <c r="S671" i="13"/>
  <c r="S670" i="13"/>
  <c r="S669" i="13" s="1"/>
  <c r="S668" i="13" s="1"/>
  <c r="S667" i="13" s="1"/>
  <c r="S666" i="13" s="1"/>
  <c r="T664" i="13"/>
  <c r="U664" i="13" s="1"/>
  <c r="S664" i="13"/>
  <c r="S663" i="13" s="1"/>
  <c r="N660" i="13"/>
  <c r="M660" i="13"/>
  <c r="L660" i="13"/>
  <c r="K660" i="13"/>
  <c r="J660" i="13"/>
  <c r="I660" i="13"/>
  <c r="N658" i="13"/>
  <c r="T656" i="13"/>
  <c r="U656" i="13" s="1"/>
  <c r="S656" i="13"/>
  <c r="S655" i="13"/>
  <c r="S654" i="13" s="1"/>
  <c r="S653" i="13" s="1"/>
  <c r="S652" i="13" s="1"/>
  <c r="S651" i="13" s="1"/>
  <c r="S650" i="13" s="1"/>
  <c r="T648" i="13"/>
  <c r="U648" i="13" s="1"/>
  <c r="S648" i="13"/>
  <c r="S647" i="13" s="1"/>
  <c r="N643" i="13"/>
  <c r="M643" i="13"/>
  <c r="L643" i="13"/>
  <c r="K643" i="13"/>
  <c r="J643" i="13"/>
  <c r="I643" i="13"/>
  <c r="H643" i="13"/>
  <c r="N642" i="13"/>
  <c r="T640" i="13"/>
  <c r="U640" i="13" s="1"/>
  <c r="T639" i="13"/>
  <c r="S640" i="13"/>
  <c r="S639" i="13" s="1"/>
  <c r="S638" i="13" s="1"/>
  <c r="T636" i="13"/>
  <c r="U636" i="13" s="1"/>
  <c r="S636" i="13"/>
  <c r="T634" i="13"/>
  <c r="U634" i="13"/>
  <c r="S634" i="13"/>
  <c r="T632" i="13"/>
  <c r="U632" i="13" s="1"/>
  <c r="S632" i="13"/>
  <c r="S631" i="13" s="1"/>
  <c r="T629" i="13"/>
  <c r="U629" i="13" s="1"/>
  <c r="S629" i="13"/>
  <c r="T627" i="13"/>
  <c r="U627" i="13" s="1"/>
  <c r="S627" i="13"/>
  <c r="T625" i="13"/>
  <c r="U625" i="13" s="1"/>
  <c r="T624" i="13"/>
  <c r="S625" i="13"/>
  <c r="S624" i="13" s="1"/>
  <c r="T619" i="13"/>
  <c r="U619" i="13" s="1"/>
  <c r="S619" i="13"/>
  <c r="S618" i="13" s="1"/>
  <c r="S617" i="13" s="1"/>
  <c r="S616" i="13" s="1"/>
  <c r="N614" i="13"/>
  <c r="N584" i="13" s="1"/>
  <c r="M614" i="13"/>
  <c r="L614" i="13"/>
  <c r="K614" i="13"/>
  <c r="K584" i="13" s="1"/>
  <c r="J614" i="13"/>
  <c r="J584" i="13" s="1"/>
  <c r="I614" i="13"/>
  <c r="H614" i="13"/>
  <c r="H584" i="13" s="1"/>
  <c r="T612" i="13"/>
  <c r="U612" i="13" s="1"/>
  <c r="S612" i="13"/>
  <c r="S611" i="13"/>
  <c r="S610" i="13" s="1"/>
  <c r="S609" i="13" s="1"/>
  <c r="S608" i="13" s="1"/>
  <c r="S607" i="13" s="1"/>
  <c r="T605" i="13"/>
  <c r="U605" i="13" s="1"/>
  <c r="S605" i="13"/>
  <c r="S604" i="13" s="1"/>
  <c r="T602" i="13"/>
  <c r="U602" i="13"/>
  <c r="S602" i="13"/>
  <c r="S601" i="13" s="1"/>
  <c r="T599" i="13"/>
  <c r="U599" i="13"/>
  <c r="S599" i="13"/>
  <c r="S598" i="13" s="1"/>
  <c r="T596" i="13"/>
  <c r="U596" i="13"/>
  <c r="T595" i="13"/>
  <c r="U595" i="13" s="1"/>
  <c r="S596" i="13"/>
  <c r="S595" i="13"/>
  <c r="T591" i="13"/>
  <c r="U591" i="13"/>
  <c r="S591" i="13"/>
  <c r="T589" i="13"/>
  <c r="U589" i="13" s="1"/>
  <c r="T588" i="13"/>
  <c r="U588" i="13" s="1"/>
  <c r="S589" i="13"/>
  <c r="S588" i="13" s="1"/>
  <c r="S587" i="13" s="1"/>
  <c r="M584" i="13"/>
  <c r="L584" i="13"/>
  <c r="I584" i="13"/>
  <c r="T580" i="13"/>
  <c r="U580" i="13" s="1"/>
  <c r="T579" i="13"/>
  <c r="U579" i="13" s="1"/>
  <c r="S580" i="13"/>
  <c r="S579" i="13" s="1"/>
  <c r="S578" i="13" s="1"/>
  <c r="S577" i="13" s="1"/>
  <c r="S576" i="13" s="1"/>
  <c r="S575" i="13" s="1"/>
  <c r="T573" i="13"/>
  <c r="U573" i="13" s="1"/>
  <c r="S573" i="13"/>
  <c r="S570" i="13" s="1"/>
  <c r="S569" i="13" s="1"/>
  <c r="S568" i="13" s="1"/>
  <c r="N567" i="13"/>
  <c r="T565" i="13"/>
  <c r="U565" i="13" s="1"/>
  <c r="S565" i="13"/>
  <c r="S564" i="13" s="1"/>
  <c r="S563" i="13" s="1"/>
  <c r="T561" i="13"/>
  <c r="U561" i="13"/>
  <c r="S561" i="13"/>
  <c r="T559" i="13"/>
  <c r="U559" i="13" s="1"/>
  <c r="S559" i="13"/>
  <c r="T557" i="13"/>
  <c r="U557" i="13"/>
  <c r="S557" i="13"/>
  <c r="S556" i="13"/>
  <c r="N552" i="13"/>
  <c r="M552" i="13"/>
  <c r="L552" i="13"/>
  <c r="K552" i="13"/>
  <c r="J552" i="13"/>
  <c r="I552" i="13"/>
  <c r="H552" i="13"/>
  <c r="T550" i="13"/>
  <c r="U550" i="13" s="1"/>
  <c r="S550" i="13"/>
  <c r="T548" i="13"/>
  <c r="U548" i="13" s="1"/>
  <c r="S548" i="13"/>
  <c r="S547" i="13"/>
  <c r="S546" i="13" s="1"/>
  <c r="T544" i="13"/>
  <c r="S544" i="13"/>
  <c r="S543" i="13" s="1"/>
  <c r="T541" i="13"/>
  <c r="U541" i="13" s="1"/>
  <c r="S541" i="13"/>
  <c r="S540" i="13"/>
  <c r="S539" i="13" s="1"/>
  <c r="S538" i="13" s="1"/>
  <c r="S537" i="13" s="1"/>
  <c r="S536" i="13"/>
  <c r="U536" i="13" s="1"/>
  <c r="T535" i="13"/>
  <c r="T534" i="13"/>
  <c r="S533" i="13"/>
  <c r="U533" i="13" s="1"/>
  <c r="S532" i="13"/>
  <c r="S531" i="13" s="1"/>
  <c r="T532" i="13"/>
  <c r="S530" i="13"/>
  <c r="T529" i="13"/>
  <c r="T526" i="13"/>
  <c r="U526" i="13" s="1"/>
  <c r="S526" i="13"/>
  <c r="S525" i="13" s="1"/>
  <c r="T523" i="13"/>
  <c r="U523" i="13" s="1"/>
  <c r="S523" i="13"/>
  <c r="S522" i="13" s="1"/>
  <c r="S517" i="13"/>
  <c r="T516" i="13"/>
  <c r="T515" i="13"/>
  <c r="S514" i="13"/>
  <c r="U514" i="13" s="1"/>
  <c r="T513" i="13"/>
  <c r="S513" i="13"/>
  <c r="S512" i="13" s="1"/>
  <c r="T507" i="13"/>
  <c r="T506" i="13" s="1"/>
  <c r="U506" i="13" s="1"/>
  <c r="S507" i="13"/>
  <c r="S506" i="13" s="1"/>
  <c r="T504" i="13"/>
  <c r="U504" i="13" s="1"/>
  <c r="S504" i="13"/>
  <c r="S503" i="13"/>
  <c r="S502" i="13" s="1"/>
  <c r="S501" i="13" s="1"/>
  <c r="S500" i="13" s="1"/>
  <c r="T498" i="13"/>
  <c r="U498" i="13" s="1"/>
  <c r="S498" i="13"/>
  <c r="S497" i="13" s="1"/>
  <c r="N493" i="13"/>
  <c r="M493" i="13"/>
  <c r="L493" i="13"/>
  <c r="K493" i="13"/>
  <c r="J493" i="13"/>
  <c r="I493" i="13"/>
  <c r="H493" i="13"/>
  <c r="T491" i="13"/>
  <c r="U491" i="13" s="1"/>
  <c r="S491" i="13"/>
  <c r="S490" i="13"/>
  <c r="S489" i="13"/>
  <c r="S488" i="13" s="1"/>
  <c r="S487" i="13" s="1"/>
  <c r="T490" i="13"/>
  <c r="U490" i="13" s="1"/>
  <c r="S486" i="13"/>
  <c r="T485" i="13"/>
  <c r="T480" i="13"/>
  <c r="S480" i="13"/>
  <c r="S479" i="13" s="1"/>
  <c r="U479" i="13" s="1"/>
  <c r="T479" i="13"/>
  <c r="N475" i="13"/>
  <c r="M475" i="13"/>
  <c r="L475" i="13"/>
  <c r="K475" i="13"/>
  <c r="J475" i="13"/>
  <c r="I475" i="13"/>
  <c r="H475" i="13"/>
  <c r="N474" i="13"/>
  <c r="S473" i="13"/>
  <c r="U473" i="13" s="1"/>
  <c r="T472" i="13"/>
  <c r="T471" i="13"/>
  <c r="T470" i="13" s="1"/>
  <c r="T466" i="13"/>
  <c r="S466" i="13"/>
  <c r="S465" i="13" s="1"/>
  <c r="S455" i="13" s="1"/>
  <c r="S454" i="13" s="1"/>
  <c r="S453" i="13" s="1"/>
  <c r="T463" i="13"/>
  <c r="S463" i="13"/>
  <c r="S462" i="13"/>
  <c r="T460" i="13"/>
  <c r="S460" i="13"/>
  <c r="T459" i="13"/>
  <c r="U459" i="13" s="1"/>
  <c r="S459" i="13"/>
  <c r="T457" i="13"/>
  <c r="U457" i="13"/>
  <c r="S457" i="13"/>
  <c r="S456" i="13" s="1"/>
  <c r="T450" i="13"/>
  <c r="S450" i="13"/>
  <c r="S449" i="13" s="1"/>
  <c r="T447" i="13"/>
  <c r="S447" i="13"/>
  <c r="S446" i="13"/>
  <c r="T440" i="13"/>
  <c r="S440" i="13"/>
  <c r="S439" i="13" s="1"/>
  <c r="T439" i="13"/>
  <c r="T437" i="13"/>
  <c r="S437" i="13"/>
  <c r="S436" i="13" s="1"/>
  <c r="T436" i="13"/>
  <c r="T430" i="13"/>
  <c r="U430" i="13"/>
  <c r="S430" i="13"/>
  <c r="S429" i="13"/>
  <c r="N424" i="13"/>
  <c r="T422" i="13"/>
  <c r="S422" i="13"/>
  <c r="S421" i="13"/>
  <c r="T414" i="13"/>
  <c r="T413" i="13"/>
  <c r="S414" i="13"/>
  <c r="S413" i="13" s="1"/>
  <c r="S412" i="13"/>
  <c r="S411" i="13" s="1"/>
  <c r="S410" i="13" s="1"/>
  <c r="T408" i="13"/>
  <c r="U408" i="13"/>
  <c r="S408" i="13"/>
  <c r="S407" i="13"/>
  <c r="T407" i="13"/>
  <c r="U407" i="13"/>
  <c r="T405" i="13"/>
  <c r="T404" i="13" s="1"/>
  <c r="U404" i="13" s="1"/>
  <c r="S405" i="13"/>
  <c r="S404" i="13" s="1"/>
  <c r="M403" i="13"/>
  <c r="M393" i="13" s="1"/>
  <c r="T402" i="13"/>
  <c r="S402" i="13"/>
  <c r="T400" i="13"/>
  <c r="S400" i="13"/>
  <c r="T398" i="13"/>
  <c r="U398" i="13" s="1"/>
  <c r="S398" i="13"/>
  <c r="L393" i="13"/>
  <c r="K393" i="13"/>
  <c r="J393" i="13"/>
  <c r="I393" i="13"/>
  <c r="H393" i="13"/>
  <c r="T389" i="13"/>
  <c r="U389" i="13" s="1"/>
  <c r="S389" i="13"/>
  <c r="S388" i="13"/>
  <c r="S387" i="13"/>
  <c r="S386" i="13" s="1"/>
  <c r="S385" i="13" s="1"/>
  <c r="S384" i="13" s="1"/>
  <c r="S383" i="13" s="1"/>
  <c r="T388" i="13"/>
  <c r="U388" i="13" s="1"/>
  <c r="T381" i="13"/>
  <c r="S381" i="13"/>
  <c r="S380" i="13" s="1"/>
  <c r="S374" i="13"/>
  <c r="U374" i="13" s="1"/>
  <c r="T373" i="13"/>
  <c r="T371" i="13"/>
  <c r="U371" i="13" s="1"/>
  <c r="S371" i="13"/>
  <c r="T369" i="13"/>
  <c r="U369" i="13" s="1"/>
  <c r="S369" i="13"/>
  <c r="T362" i="13"/>
  <c r="U362" i="13" s="1"/>
  <c r="S362" i="13"/>
  <c r="S361" i="13"/>
  <c r="S360" i="13"/>
  <c r="S359" i="13" s="1"/>
  <c r="S358" i="13" s="1"/>
  <c r="T356" i="13"/>
  <c r="S356" i="13"/>
  <c r="S355" i="13" s="1"/>
  <c r="T353" i="13"/>
  <c r="S353" i="13"/>
  <c r="S352" i="13" s="1"/>
  <c r="T352" i="13"/>
  <c r="T350" i="13"/>
  <c r="S350" i="13"/>
  <c r="S349" i="13" s="1"/>
  <c r="L350" i="13"/>
  <c r="L349" i="13"/>
  <c r="L347" i="13" s="1"/>
  <c r="T347" i="13"/>
  <c r="U347" i="13"/>
  <c r="T346" i="13"/>
  <c r="U346" i="13"/>
  <c r="S347" i="13"/>
  <c r="S346" i="13"/>
  <c r="H346" i="13"/>
  <c r="L343" i="13"/>
  <c r="K343" i="13"/>
  <c r="J343" i="13"/>
  <c r="I343" i="13"/>
  <c r="N342" i="13"/>
  <c r="T340" i="13"/>
  <c r="T339" i="13"/>
  <c r="U339" i="13" s="1"/>
  <c r="S340" i="13"/>
  <c r="S339" i="13" s="1"/>
  <c r="S338" i="13"/>
  <c r="T338" i="13"/>
  <c r="U338" i="13" s="1"/>
  <c r="T334" i="13"/>
  <c r="S334" i="13"/>
  <c r="T332" i="13"/>
  <c r="U332" i="13"/>
  <c r="S332" i="13"/>
  <c r="T330" i="13"/>
  <c r="S330" i="13"/>
  <c r="S329" i="13" s="1"/>
  <c r="T327" i="13"/>
  <c r="S327" i="13"/>
  <c r="T325" i="13"/>
  <c r="U325" i="13"/>
  <c r="S325" i="13"/>
  <c r="S324" i="13"/>
  <c r="T322" i="13"/>
  <c r="U322" i="13"/>
  <c r="S322" i="13"/>
  <c r="T320" i="13"/>
  <c r="U320" i="13" s="1"/>
  <c r="S320" i="13"/>
  <c r="S319" i="13"/>
  <c r="M319" i="13"/>
  <c r="N319" i="13"/>
  <c r="N315" i="13"/>
  <c r="M315" i="13"/>
  <c r="L315" i="13"/>
  <c r="K315" i="13"/>
  <c r="J315" i="13"/>
  <c r="I315" i="13"/>
  <c r="H315" i="13"/>
  <c r="S314" i="13"/>
  <c r="T313" i="13"/>
  <c r="L308" i="13"/>
  <c r="K308" i="13"/>
  <c r="J308" i="13"/>
  <c r="I308" i="13"/>
  <c r="H308" i="13"/>
  <c r="N307" i="13"/>
  <c r="T304" i="13"/>
  <c r="S304" i="13"/>
  <c r="U304" i="13" s="1"/>
  <c r="K304" i="13"/>
  <c r="M304" i="13"/>
  <c r="T301" i="13"/>
  <c r="U301" i="13" s="1"/>
  <c r="S301" i="13"/>
  <c r="T299" i="13"/>
  <c r="S299" i="13"/>
  <c r="U299" i="13" s="1"/>
  <c r="T297" i="13"/>
  <c r="S297" i="13"/>
  <c r="L293" i="13"/>
  <c r="K293" i="13"/>
  <c r="J293" i="13"/>
  <c r="I293" i="13"/>
  <c r="N292" i="13"/>
  <c r="T289" i="13"/>
  <c r="U289" i="13"/>
  <c r="T288" i="13"/>
  <c r="U288" i="13"/>
  <c r="S289" i="13"/>
  <c r="S288" i="13"/>
  <c r="S287" i="13"/>
  <c r="T285" i="13"/>
  <c r="S285" i="13"/>
  <c r="S284" i="13"/>
  <c r="T282" i="13"/>
  <c r="S282" i="13"/>
  <c r="S281" i="13" s="1"/>
  <c r="S280" i="13" s="1"/>
  <c r="S279" i="13" s="1"/>
  <c r="S278" i="13" s="1"/>
  <c r="S277" i="13" s="1"/>
  <c r="S276" i="13" s="1"/>
  <c r="T274" i="13"/>
  <c r="T273" i="13"/>
  <c r="S274" i="13"/>
  <c r="U274" i="13" s="1"/>
  <c r="T267" i="13"/>
  <c r="U267" i="13" s="1"/>
  <c r="T266" i="13"/>
  <c r="U266" i="13"/>
  <c r="S267" i="13"/>
  <c r="S266" i="13" s="1"/>
  <c r="S265" i="13"/>
  <c r="S264" i="13"/>
  <c r="S263" i="13"/>
  <c r="S262" i="13" s="1"/>
  <c r="S260" i="13"/>
  <c r="T259" i="13"/>
  <c r="T257" i="13"/>
  <c r="U257" i="13" s="1"/>
  <c r="S257" i="13"/>
  <c r="T255" i="13"/>
  <c r="U255" i="13"/>
  <c r="S255" i="13"/>
  <c r="N250" i="13"/>
  <c r="M250" i="13"/>
  <c r="L250" i="13"/>
  <c r="K250" i="13"/>
  <c r="J250" i="13"/>
  <c r="I250" i="13"/>
  <c r="H250" i="13"/>
  <c r="T248" i="13"/>
  <c r="U248" i="13" s="1"/>
  <c r="T245" i="13"/>
  <c r="S248" i="13"/>
  <c r="T246" i="13"/>
  <c r="S246" i="13"/>
  <c r="U246" i="13" s="1"/>
  <c r="N241" i="13"/>
  <c r="M241" i="13"/>
  <c r="L241" i="13"/>
  <c r="K241" i="13"/>
  <c r="J241" i="13"/>
  <c r="I241" i="13"/>
  <c r="H241" i="13"/>
  <c r="T239" i="13"/>
  <c r="S239" i="13"/>
  <c r="S238" i="13"/>
  <c r="S237" i="13"/>
  <c r="S236" i="13"/>
  <c r="S235" i="13" s="1"/>
  <c r="T232" i="13"/>
  <c r="T231" i="13"/>
  <c r="S232" i="13"/>
  <c r="S231" i="13" s="1"/>
  <c r="T228" i="13"/>
  <c r="T227" i="13" s="1"/>
  <c r="S228" i="13"/>
  <c r="S227" i="13" s="1"/>
  <c r="S226" i="13" s="1"/>
  <c r="S225" i="13" s="1"/>
  <c r="S224" i="13" s="1"/>
  <c r="S223" i="13"/>
  <c r="T222" i="13"/>
  <c r="T221" i="13"/>
  <c r="T217" i="13" s="1"/>
  <c r="T216" i="13" s="1"/>
  <c r="T215" i="13" s="1"/>
  <c r="T219" i="13"/>
  <c r="T218" i="13" s="1"/>
  <c r="U219" i="13"/>
  <c r="U218" i="13"/>
  <c r="S219" i="13"/>
  <c r="S218" i="13"/>
  <c r="T212" i="13"/>
  <c r="U212" i="13"/>
  <c r="T211" i="13"/>
  <c r="T210" i="13" s="1"/>
  <c r="S212" i="13"/>
  <c r="S211" i="13"/>
  <c r="U211" i="13" s="1"/>
  <c r="T206" i="13"/>
  <c r="U206" i="13"/>
  <c r="S206" i="13"/>
  <c r="S205" i="13" s="1"/>
  <c r="S202" i="13"/>
  <c r="U202" i="13" s="1"/>
  <c r="S201" i="13"/>
  <c r="S200" i="13"/>
  <c r="S199" i="13" s="1"/>
  <c r="T201" i="13"/>
  <c r="T200" i="13"/>
  <c r="T199" i="13"/>
  <c r="T197" i="13"/>
  <c r="U197" i="13"/>
  <c r="T196" i="13"/>
  <c r="U196" i="13"/>
  <c r="S197" i="13"/>
  <c r="S196" i="13"/>
  <c r="T194" i="13"/>
  <c r="T193" i="13" s="1"/>
  <c r="U194" i="13"/>
  <c r="U193" i="13"/>
  <c r="S194" i="13"/>
  <c r="S193" i="13"/>
  <c r="T191" i="13"/>
  <c r="T190" i="13"/>
  <c r="U190" i="13" s="1"/>
  <c r="S191" i="13"/>
  <c r="S190" i="13"/>
  <c r="S189" i="13"/>
  <c r="U189" i="13" s="1"/>
  <c r="S188" i="13"/>
  <c r="S187" i="13" s="1"/>
  <c r="S185" i="13" s="1"/>
  <c r="T188" i="13"/>
  <c r="M184" i="13"/>
  <c r="M183" i="13"/>
  <c r="K184" i="13"/>
  <c r="K183" i="13" s="1"/>
  <c r="L183" i="13"/>
  <c r="J183" i="13"/>
  <c r="I183" i="13"/>
  <c r="H183" i="13"/>
  <c r="T181" i="13"/>
  <c r="S181" i="13"/>
  <c r="S180" i="13" s="1"/>
  <c r="S179" i="13" s="1"/>
  <c r="S178" i="13" s="1"/>
  <c r="S177" i="13" s="1"/>
  <c r="T175" i="13"/>
  <c r="S175" i="13"/>
  <c r="U175" i="13" s="1"/>
  <c r="S174" i="13"/>
  <c r="T172" i="13"/>
  <c r="S172" i="13"/>
  <c r="U172" i="13" s="1"/>
  <c r="S171" i="13"/>
  <c r="T169" i="13"/>
  <c r="U169" i="13"/>
  <c r="T168" i="13"/>
  <c r="U168" i="13"/>
  <c r="S169" i="13"/>
  <c r="S168" i="13"/>
  <c r="S167" i="13"/>
  <c r="U167" i="13" s="1"/>
  <c r="S166" i="13"/>
  <c r="S165" i="13" s="1"/>
  <c r="T166" i="13"/>
  <c r="T165" i="13" s="1"/>
  <c r="U165" i="13" s="1"/>
  <c r="N160" i="13"/>
  <c r="T157" i="13"/>
  <c r="U157" i="13" s="1"/>
  <c r="S157" i="13"/>
  <c r="S156" i="13"/>
  <c r="S155" i="13"/>
  <c r="S154" i="13" s="1"/>
  <c r="S153" i="13" s="1"/>
  <c r="S152" i="13" s="1"/>
  <c r="S151" i="13" s="1"/>
  <c r="T156" i="13"/>
  <c r="U156" i="13" s="1"/>
  <c r="T149" i="13"/>
  <c r="U149" i="13" s="1"/>
  <c r="S149" i="13"/>
  <c r="S148" i="13" s="1"/>
  <c r="N144" i="13"/>
  <c r="M144" i="13"/>
  <c r="L144" i="13"/>
  <c r="K144" i="13"/>
  <c r="J144" i="13"/>
  <c r="I144" i="13"/>
  <c r="H144" i="13"/>
  <c r="T142" i="13"/>
  <c r="T141" i="13"/>
  <c r="S142" i="13"/>
  <c r="S141" i="13" s="1"/>
  <c r="T139" i="13"/>
  <c r="T138" i="13"/>
  <c r="T137" i="13"/>
  <c r="T136" i="13" s="1"/>
  <c r="S139" i="13"/>
  <c r="S138" i="13"/>
  <c r="T132" i="13"/>
  <c r="S132" i="13"/>
  <c r="U132" i="13" s="1"/>
  <c r="S131" i="13"/>
  <c r="S130" i="13" s="1"/>
  <c r="S129" i="13" s="1"/>
  <c r="S128" i="13" s="1"/>
  <c r="S127" i="13" s="1"/>
  <c r="T125" i="13"/>
  <c r="U125" i="13"/>
  <c r="T124" i="13"/>
  <c r="U124" i="13"/>
  <c r="S125" i="13"/>
  <c r="S124" i="13"/>
  <c r="N120" i="13"/>
  <c r="M120" i="13"/>
  <c r="L120" i="13"/>
  <c r="K120" i="13"/>
  <c r="J120" i="13"/>
  <c r="I120" i="13"/>
  <c r="H120" i="13"/>
  <c r="N119" i="13"/>
  <c r="T117" i="13"/>
  <c r="U117" i="13"/>
  <c r="S117" i="13"/>
  <c r="S116" i="13"/>
  <c r="S115" i="13"/>
  <c r="N112" i="13"/>
  <c r="M112" i="13"/>
  <c r="L112" i="13"/>
  <c r="K112" i="13"/>
  <c r="J112" i="13"/>
  <c r="I112" i="13"/>
  <c r="H112" i="13"/>
  <c r="T110" i="13"/>
  <c r="T109" i="13" s="1"/>
  <c r="U110" i="13"/>
  <c r="U109" i="13"/>
  <c r="S110" i="13"/>
  <c r="S109" i="13"/>
  <c r="S108" i="13" s="1"/>
  <c r="S107" i="13"/>
  <c r="S106" i="13"/>
  <c r="S105" i="13" s="1"/>
  <c r="N104" i="13"/>
  <c r="T100" i="13"/>
  <c r="T99" i="13" s="1"/>
  <c r="S100" i="13"/>
  <c r="S99" i="13" s="1"/>
  <c r="T97" i="13"/>
  <c r="S97" i="13"/>
  <c r="T95" i="13"/>
  <c r="U95" i="13"/>
  <c r="S95" i="13"/>
  <c r="S94" i="13"/>
  <c r="T92" i="13"/>
  <c r="U92" i="13"/>
  <c r="S92" i="13"/>
  <c r="T90" i="13"/>
  <c r="S90" i="13"/>
  <c r="S89" i="13" s="1"/>
  <c r="T87" i="13"/>
  <c r="S87" i="13"/>
  <c r="U87" i="13" s="1"/>
  <c r="T85" i="13"/>
  <c r="S85" i="13"/>
  <c r="U85" i="13" s="1"/>
  <c r="S84" i="13"/>
  <c r="S80" i="13"/>
  <c r="T80" i="13"/>
  <c r="T79" i="13"/>
  <c r="T77" i="13"/>
  <c r="U77" i="13" s="1"/>
  <c r="T76" i="13"/>
  <c r="U76" i="13" s="1"/>
  <c r="S77" i="13"/>
  <c r="S76" i="13" s="1"/>
  <c r="T74" i="13"/>
  <c r="T69" i="13" s="1"/>
  <c r="U69" i="13" s="1"/>
  <c r="U74" i="13"/>
  <c r="S74" i="13"/>
  <c r="T72" i="13"/>
  <c r="S72" i="13"/>
  <c r="U72" i="13" s="1"/>
  <c r="T70" i="13"/>
  <c r="S70" i="13"/>
  <c r="S69" i="13"/>
  <c r="N65" i="13"/>
  <c r="M65" i="13"/>
  <c r="L65" i="13"/>
  <c r="K65" i="13"/>
  <c r="J65" i="13"/>
  <c r="I65" i="13"/>
  <c r="H65" i="13"/>
  <c r="T63" i="13"/>
  <c r="S63" i="13"/>
  <c r="S62" i="13"/>
  <c r="S58" i="13" s="1"/>
  <c r="M62" i="13"/>
  <c r="N62" i="13" s="1"/>
  <c r="N58" i="13"/>
  <c r="L58" i="13"/>
  <c r="K58" i="13"/>
  <c r="J58" i="13"/>
  <c r="I58" i="13"/>
  <c r="H58" i="13"/>
  <c r="T56" i="13"/>
  <c r="U56" i="13" s="1"/>
  <c r="S56" i="13"/>
  <c r="S53" i="13"/>
  <c r="T54" i="13"/>
  <c r="U54" i="13"/>
  <c r="S54" i="13"/>
  <c r="N49" i="13"/>
  <c r="M49" i="13"/>
  <c r="L49" i="13"/>
  <c r="K49" i="13"/>
  <c r="J49" i="13"/>
  <c r="I49" i="13"/>
  <c r="H49" i="13"/>
  <c r="T47" i="13"/>
  <c r="U47" i="13"/>
  <c r="T46" i="13"/>
  <c r="S47" i="13"/>
  <c r="S46" i="13"/>
  <c r="U46" i="13" s="1"/>
  <c r="T44" i="13"/>
  <c r="S44" i="13"/>
  <c r="M44" i="13"/>
  <c r="N44" i="13"/>
  <c r="N35" i="13" s="1"/>
  <c r="T42" i="13"/>
  <c r="U42" i="13" s="1"/>
  <c r="S42" i="13"/>
  <c r="T40" i="13"/>
  <c r="T39" i="13" s="1"/>
  <c r="U39" i="13" s="1"/>
  <c r="S40" i="13"/>
  <c r="S39" i="13"/>
  <c r="M35" i="13"/>
  <c r="L35" i="13"/>
  <c r="K35" i="13"/>
  <c r="J35" i="13"/>
  <c r="I35" i="13"/>
  <c r="H35" i="13"/>
  <c r="T31" i="13"/>
  <c r="U31" i="13" s="1"/>
  <c r="S31" i="13"/>
  <c r="T29" i="13"/>
  <c r="S29" i="13"/>
  <c r="U29" i="13"/>
  <c r="T27" i="13"/>
  <c r="S27" i="13"/>
  <c r="T24" i="13"/>
  <c r="U24" i="13"/>
  <c r="S24" i="13"/>
  <c r="S23" i="13"/>
  <c r="N19" i="13"/>
  <c r="M19" i="13"/>
  <c r="L19" i="13"/>
  <c r="K19" i="13"/>
  <c r="J19" i="13"/>
  <c r="I19" i="13"/>
  <c r="H19" i="13"/>
  <c r="T17" i="13"/>
  <c r="S17" i="13"/>
  <c r="S14" i="13" s="1"/>
  <c r="S16" i="13" s="1"/>
  <c r="S15" i="13" s="1"/>
  <c r="N13" i="13"/>
  <c r="M13" i="13"/>
  <c r="L13" i="13"/>
  <c r="K13" i="13"/>
  <c r="J13" i="13"/>
  <c r="I13" i="13"/>
  <c r="N11" i="13"/>
  <c r="L10" i="13"/>
  <c r="S617" i="11"/>
  <c r="R617" i="11"/>
  <c r="R613" i="11" s="1"/>
  <c r="R612" i="11" s="1"/>
  <c r="R619" i="11" s="1"/>
  <c r="M617" i="11"/>
  <c r="N617" i="11"/>
  <c r="N611" i="11" s="1"/>
  <c r="M611" i="11"/>
  <c r="L611" i="11"/>
  <c r="K611" i="11"/>
  <c r="J611" i="11"/>
  <c r="I611" i="11"/>
  <c r="H611" i="11"/>
  <c r="S608" i="11"/>
  <c r="T608" i="11"/>
  <c r="S607" i="11"/>
  <c r="T607" i="11"/>
  <c r="R608" i="11"/>
  <c r="R607" i="11"/>
  <c r="R606" i="11"/>
  <c r="T606" i="11" s="1"/>
  <c r="R605" i="11"/>
  <c r="R604" i="11" s="1"/>
  <c r="R603" i="11" s="1"/>
  <c r="R602" i="11" s="1"/>
  <c r="R601" i="11" s="1"/>
  <c r="R600" i="11" s="1"/>
  <c r="S605" i="11"/>
  <c r="S604" i="11" s="1"/>
  <c r="T604" i="11" s="1"/>
  <c r="S598" i="11"/>
  <c r="S597" i="11"/>
  <c r="R598" i="11"/>
  <c r="R597" i="11" s="1"/>
  <c r="R596" i="11"/>
  <c r="R595" i="11"/>
  <c r="R594" i="11"/>
  <c r="R593" i="11" s="1"/>
  <c r="S589" i="11"/>
  <c r="R589" i="11"/>
  <c r="R585" i="11" s="1"/>
  <c r="R586" i="11" s="1"/>
  <c r="S587" i="11"/>
  <c r="R587" i="11"/>
  <c r="R583" i="11"/>
  <c r="R582" i="11" s="1"/>
  <c r="S580" i="11"/>
  <c r="T580" i="11" s="1"/>
  <c r="R580" i="11"/>
  <c r="S573" i="11"/>
  <c r="R573" i="11"/>
  <c r="T573" i="11" s="1"/>
  <c r="H566" i="11"/>
  <c r="S564" i="11"/>
  <c r="R564" i="11"/>
  <c r="R563" i="11" s="1"/>
  <c r="S557" i="11"/>
  <c r="S556" i="11" s="1"/>
  <c r="T556" i="11" s="1"/>
  <c r="R557" i="11"/>
  <c r="R556" i="11"/>
  <c r="S551" i="11"/>
  <c r="R551" i="11"/>
  <c r="R550" i="11"/>
  <c r="R548" i="11" s="1"/>
  <c r="R547" i="11" s="1"/>
  <c r="S544" i="11"/>
  <c r="T544" i="11" s="1"/>
  <c r="R544" i="11"/>
  <c r="R543" i="11" s="1"/>
  <c r="R542" i="11"/>
  <c r="R541" i="11"/>
  <c r="R540" i="11" s="1"/>
  <c r="S538" i="11"/>
  <c r="R538" i="11"/>
  <c r="T538" i="11" s="1"/>
  <c r="S537" i="11"/>
  <c r="S536" i="11"/>
  <c r="S531" i="11"/>
  <c r="S530" i="11" s="1"/>
  <c r="T531" i="11"/>
  <c r="R531" i="11"/>
  <c r="R530" i="11"/>
  <c r="R529" i="11"/>
  <c r="S528" i="11"/>
  <c r="R528" i="11"/>
  <c r="R527" i="11"/>
  <c r="S524" i="11"/>
  <c r="S522" i="11"/>
  <c r="T522" i="11" s="1"/>
  <c r="R524" i="11"/>
  <c r="R523" i="11"/>
  <c r="R521" i="11"/>
  <c r="R520" i="11" s="1"/>
  <c r="R519" i="11" s="1"/>
  <c r="R522" i="11"/>
  <c r="N520" i="11"/>
  <c r="N566" i="11"/>
  <c r="M520" i="11"/>
  <c r="M566" i="11"/>
  <c r="L520" i="11"/>
  <c r="L566" i="11"/>
  <c r="K520" i="11"/>
  <c r="K566" i="11"/>
  <c r="J520" i="11"/>
  <c r="J566" i="11"/>
  <c r="I520" i="11"/>
  <c r="I566" i="11"/>
  <c r="N519" i="11"/>
  <c r="R516" i="11"/>
  <c r="T516" i="11" s="1"/>
  <c r="S515" i="11"/>
  <c r="S513" i="11"/>
  <c r="T513" i="11"/>
  <c r="R513" i="11"/>
  <c r="M512" i="11"/>
  <c r="N512" i="11" s="1"/>
  <c r="S511" i="11"/>
  <c r="T511" i="11" s="1"/>
  <c r="R511" i="11"/>
  <c r="N506" i="11"/>
  <c r="M506" i="11"/>
  <c r="L506" i="11"/>
  <c r="K506" i="11"/>
  <c r="J506" i="11"/>
  <c r="I506" i="11"/>
  <c r="H506" i="11"/>
  <c r="S504" i="11"/>
  <c r="T504" i="11" s="1"/>
  <c r="R504" i="11"/>
  <c r="R503" i="11"/>
  <c r="R502" i="11"/>
  <c r="R501" i="11" s="1"/>
  <c r="R500" i="11" s="1"/>
  <c r="S498" i="11"/>
  <c r="T498" i="11" s="1"/>
  <c r="R498" i="11"/>
  <c r="R497" i="11" s="1"/>
  <c r="S495" i="11"/>
  <c r="T495" i="11" s="1"/>
  <c r="S494" i="11"/>
  <c r="T494" i="11" s="1"/>
  <c r="R495" i="11"/>
  <c r="R494" i="11" s="1"/>
  <c r="S492" i="11"/>
  <c r="T492" i="11" s="1"/>
  <c r="S491" i="11"/>
  <c r="T491" i="11" s="1"/>
  <c r="R492" i="11"/>
  <c r="R491" i="11"/>
  <c r="S489" i="11"/>
  <c r="R489" i="11"/>
  <c r="R488" i="11" s="1"/>
  <c r="R487" i="11" s="1"/>
  <c r="R486" i="11" s="1"/>
  <c r="R485" i="11" s="1"/>
  <c r="R484" i="11" s="1"/>
  <c r="L489" i="11"/>
  <c r="L488" i="11"/>
  <c r="H485" i="11"/>
  <c r="M485" i="11" s="1"/>
  <c r="N485" i="11" s="1"/>
  <c r="L484" i="11"/>
  <c r="L517" i="11"/>
  <c r="K484" i="11"/>
  <c r="K517" i="11" s="1"/>
  <c r="J484" i="11"/>
  <c r="J517" i="11" s="1"/>
  <c r="I484" i="11"/>
  <c r="I517" i="11" s="1"/>
  <c r="N483" i="11"/>
  <c r="R481" i="11"/>
  <c r="T481" i="11" s="1"/>
  <c r="R480" i="11"/>
  <c r="S480" i="11"/>
  <c r="T480" i="11" s="1"/>
  <c r="S478" i="11"/>
  <c r="R478" i="11"/>
  <c r="T478" i="11" s="1"/>
  <c r="S476" i="11"/>
  <c r="R476" i="11"/>
  <c r="R475" i="11" s="1"/>
  <c r="R472" i="11" s="1"/>
  <c r="N471" i="11"/>
  <c r="M471" i="11"/>
  <c r="L471" i="11"/>
  <c r="K471" i="11"/>
  <c r="J471" i="11"/>
  <c r="I471" i="11"/>
  <c r="H471" i="11"/>
  <c r="S469" i="11"/>
  <c r="T469" i="11" s="1"/>
  <c r="S468" i="11"/>
  <c r="T468" i="11" s="1"/>
  <c r="R469" i="11"/>
  <c r="R468" i="11"/>
  <c r="R465" i="11" s="1"/>
  <c r="S467" i="11"/>
  <c r="T467" i="11" s="1"/>
  <c r="R467" i="11"/>
  <c r="R466" i="11"/>
  <c r="S463" i="11"/>
  <c r="R463" i="11"/>
  <c r="S461" i="11"/>
  <c r="T461" i="11"/>
  <c r="R461" i="11"/>
  <c r="S459" i="11"/>
  <c r="T459" i="11" s="1"/>
  <c r="R459" i="11"/>
  <c r="S456" i="11"/>
  <c r="T456" i="11" s="1"/>
  <c r="R456" i="11"/>
  <c r="R453" i="11" s="1"/>
  <c r="S454" i="11"/>
  <c r="T454" i="11"/>
  <c r="R454" i="11"/>
  <c r="S451" i="11"/>
  <c r="S448" i="11"/>
  <c r="R451" i="11"/>
  <c r="R448" i="11" s="1"/>
  <c r="S449" i="11"/>
  <c r="T449" i="11" s="1"/>
  <c r="R449" i="11"/>
  <c r="S443" i="11"/>
  <c r="T443" i="11" s="1"/>
  <c r="R443" i="11"/>
  <c r="S441" i="11"/>
  <c r="T441" i="11"/>
  <c r="R441" i="11"/>
  <c r="S440" i="11"/>
  <c r="R440" i="11"/>
  <c r="T440" i="11" s="1"/>
  <c r="S438" i="11"/>
  <c r="R438" i="11"/>
  <c r="T438" i="11" s="1"/>
  <c r="N436" i="11"/>
  <c r="M436" i="11"/>
  <c r="L436" i="11"/>
  <c r="K436" i="11"/>
  <c r="J436" i="11"/>
  <c r="I436" i="11"/>
  <c r="H436" i="11"/>
  <c r="S434" i="11"/>
  <c r="S433" i="11"/>
  <c r="S432" i="11" s="1"/>
  <c r="T432" i="11" s="1"/>
  <c r="R434" i="11"/>
  <c r="R433" i="11"/>
  <c r="R432" i="11" s="1"/>
  <c r="R431" i="11" s="1"/>
  <c r="R430" i="11" s="1"/>
  <c r="R429" i="11" s="1"/>
  <c r="S427" i="11"/>
  <c r="S426" i="11"/>
  <c r="S425" i="11"/>
  <c r="S424" i="11"/>
  <c r="R427" i="11"/>
  <c r="R426" i="11" s="1"/>
  <c r="R425" i="11" s="1"/>
  <c r="R424" i="11" s="1"/>
  <c r="R423" i="11" s="1"/>
  <c r="S420" i="11"/>
  <c r="R420" i="11"/>
  <c r="R419" i="11"/>
  <c r="S416" i="11"/>
  <c r="R416" i="11"/>
  <c r="R415" i="11" s="1"/>
  <c r="R414" i="11"/>
  <c r="R413" i="11" s="1"/>
  <c r="R412" i="11" s="1"/>
  <c r="R411" i="11"/>
  <c r="T411" i="11" s="1"/>
  <c r="R410" i="11"/>
  <c r="R409" i="11" s="1"/>
  <c r="T409" i="11" s="1"/>
  <c r="S410" i="11"/>
  <c r="S409" i="11" s="1"/>
  <c r="R405" i="11"/>
  <c r="T405" i="11" s="1"/>
  <c r="R404" i="11"/>
  <c r="R403" i="11" s="1"/>
  <c r="S404" i="11"/>
  <c r="T404" i="11" s="1"/>
  <c r="S401" i="11"/>
  <c r="S400" i="11"/>
  <c r="R401" i="11"/>
  <c r="T401" i="11" s="1"/>
  <c r="S394" i="11"/>
  <c r="R394" i="11"/>
  <c r="R393" i="11"/>
  <c r="R392" i="11" s="1"/>
  <c r="R391" i="11" s="1"/>
  <c r="R390" i="11" s="1"/>
  <c r="S388" i="11"/>
  <c r="S387" i="11"/>
  <c r="R388" i="11"/>
  <c r="R387" i="11"/>
  <c r="R386" i="11" s="1"/>
  <c r="R385" i="11" s="1"/>
  <c r="R384" i="11"/>
  <c r="T384" i="11" s="1"/>
  <c r="R383" i="11"/>
  <c r="R382" i="11" s="1"/>
  <c r="R381" i="11" s="1"/>
  <c r="S383" i="11"/>
  <c r="S382" i="11"/>
  <c r="S381" i="11" s="1"/>
  <c r="S379" i="11"/>
  <c r="T379" i="11" s="1"/>
  <c r="R379" i="11"/>
  <c r="R378" i="11"/>
  <c r="S376" i="11"/>
  <c r="R376" i="11"/>
  <c r="R375" i="11" s="1"/>
  <c r="R368" i="11" s="1"/>
  <c r="S375" i="11"/>
  <c r="N375" i="11"/>
  <c r="M375" i="11"/>
  <c r="L375" i="11"/>
  <c r="K375" i="11"/>
  <c r="J375" i="11"/>
  <c r="I375" i="11"/>
  <c r="H375" i="11"/>
  <c r="S373" i="11"/>
  <c r="R373" i="11"/>
  <c r="R372" i="11" s="1"/>
  <c r="S372" i="11"/>
  <c r="R371" i="11"/>
  <c r="T371" i="11" s="1"/>
  <c r="S370" i="11"/>
  <c r="T370" i="11" s="1"/>
  <c r="S369" i="11"/>
  <c r="R370" i="11"/>
  <c r="R369" i="11" s="1"/>
  <c r="N365" i="11"/>
  <c r="N482" i="11"/>
  <c r="M365" i="11"/>
  <c r="M482" i="11" s="1"/>
  <c r="L365" i="11"/>
  <c r="L482" i="11"/>
  <c r="K365" i="11"/>
  <c r="K482" i="11"/>
  <c r="J365" i="11"/>
  <c r="J482" i="11"/>
  <c r="I365" i="11"/>
  <c r="I482" i="11" s="1"/>
  <c r="H365" i="11"/>
  <c r="H482" i="11" s="1"/>
  <c r="S363" i="11"/>
  <c r="T363" i="11"/>
  <c r="R363" i="11"/>
  <c r="R362" i="11" s="1"/>
  <c r="R361" i="11"/>
  <c r="R360" i="11" s="1"/>
  <c r="R359" i="11" s="1"/>
  <c r="S357" i="11"/>
  <c r="T357" i="11"/>
  <c r="S356" i="11"/>
  <c r="R357" i="11"/>
  <c r="R356" i="11" s="1"/>
  <c r="S354" i="11"/>
  <c r="T354" i="11" s="1"/>
  <c r="S353" i="11"/>
  <c r="T353" i="11" s="1"/>
  <c r="R354" i="11"/>
  <c r="R353" i="11"/>
  <c r="S351" i="11"/>
  <c r="S350" i="11" s="1"/>
  <c r="R351" i="11"/>
  <c r="R350" i="11"/>
  <c r="R349" i="11"/>
  <c r="T349" i="11" s="1"/>
  <c r="S348" i="11"/>
  <c r="S347" i="11"/>
  <c r="N342" i="11"/>
  <c r="S339" i="11"/>
  <c r="R339" i="11"/>
  <c r="S337" i="11"/>
  <c r="R337" i="11"/>
  <c r="R336" i="11"/>
  <c r="S333" i="11"/>
  <c r="T333" i="11" s="1"/>
  <c r="S332" i="11"/>
  <c r="S331" i="11" s="1"/>
  <c r="T331" i="11" s="1"/>
  <c r="R333" i="11"/>
  <c r="R332" i="11"/>
  <c r="R331" i="11" s="1"/>
  <c r="S329" i="11"/>
  <c r="T329" i="11" s="1"/>
  <c r="R329" i="11"/>
  <c r="S327" i="11"/>
  <c r="T327" i="11" s="1"/>
  <c r="R327" i="11"/>
  <c r="S325" i="11"/>
  <c r="S324" i="11" s="1"/>
  <c r="S323" i="11" s="1"/>
  <c r="T325" i="11"/>
  <c r="R325" i="11"/>
  <c r="N320" i="11"/>
  <c r="M320" i="11"/>
  <c r="L320" i="11"/>
  <c r="K320" i="11"/>
  <c r="J320" i="11"/>
  <c r="I320" i="11"/>
  <c r="H320" i="11"/>
  <c r="R318" i="11"/>
  <c r="T318" i="11" s="1"/>
  <c r="S316" i="11"/>
  <c r="T316" i="11" s="1"/>
  <c r="R316" i="11"/>
  <c r="R315" i="11"/>
  <c r="R314" i="11" s="1"/>
  <c r="R312" i="11"/>
  <c r="S309" i="11"/>
  <c r="S308" i="11"/>
  <c r="R309" i="11"/>
  <c r="R308" i="11" s="1"/>
  <c r="R304" i="11"/>
  <c r="T304" i="11" s="1"/>
  <c r="R303" i="11"/>
  <c r="R302" i="11" s="1"/>
  <c r="S303" i="11"/>
  <c r="R301" i="11"/>
  <c r="T301" i="11" s="1"/>
  <c r="R300" i="11"/>
  <c r="R299" i="11" s="1"/>
  <c r="T299" i="11" s="1"/>
  <c r="S300" i="11"/>
  <c r="S299" i="11"/>
  <c r="R298" i="11"/>
  <c r="T298" i="11" s="1"/>
  <c r="S297" i="11"/>
  <c r="R297" i="11"/>
  <c r="T297" i="11" s="1"/>
  <c r="S294" i="11"/>
  <c r="S293" i="11"/>
  <c r="T293" i="11"/>
  <c r="R294" i="11"/>
  <c r="R293" i="11" s="1"/>
  <c r="S291" i="11"/>
  <c r="S290" i="11" s="1"/>
  <c r="T290" i="11" s="1"/>
  <c r="R291" i="11"/>
  <c r="R290" i="11" s="1"/>
  <c r="S288" i="11"/>
  <c r="S287" i="11"/>
  <c r="R288" i="11"/>
  <c r="R287" i="11"/>
  <c r="R282" i="11"/>
  <c r="T282" i="11" s="1"/>
  <c r="R281" i="11"/>
  <c r="R280" i="11" s="1"/>
  <c r="S281" i="11"/>
  <c r="S280" i="11" s="1"/>
  <c r="T280" i="11" s="1"/>
  <c r="S278" i="11"/>
  <c r="S277" i="11" s="1"/>
  <c r="T278" i="11"/>
  <c r="R278" i="11"/>
  <c r="R277" i="11"/>
  <c r="R276" i="11" s="1"/>
  <c r="R275" i="11" s="1"/>
  <c r="R274" i="11" s="1"/>
  <c r="S272" i="11"/>
  <c r="T272" i="11" s="1"/>
  <c r="R272" i="11"/>
  <c r="R271" i="11"/>
  <c r="S269" i="11"/>
  <c r="T269" i="11" s="1"/>
  <c r="R269" i="11"/>
  <c r="R268" i="11"/>
  <c r="R267" i="11" s="1"/>
  <c r="R266" i="11" s="1"/>
  <c r="R265" i="11" s="1"/>
  <c r="S263" i="11"/>
  <c r="S262" i="11" s="1"/>
  <c r="S260" i="11" s="1"/>
  <c r="R263" i="11"/>
  <c r="R262" i="11" s="1"/>
  <c r="N258" i="11"/>
  <c r="M258" i="11"/>
  <c r="L258" i="11"/>
  <c r="L341" i="11"/>
  <c r="K258" i="11"/>
  <c r="K341" i="11" s="1"/>
  <c r="J258" i="11"/>
  <c r="J341" i="11" s="1"/>
  <c r="I258" i="11"/>
  <c r="H258" i="11"/>
  <c r="H341" i="11" s="1"/>
  <c r="S256" i="11"/>
  <c r="T256" i="11" s="1"/>
  <c r="R256" i="11"/>
  <c r="R255" i="11" s="1"/>
  <c r="R254" i="11" s="1"/>
  <c r="R253" i="11" s="1"/>
  <c r="R252" i="11" s="1"/>
  <c r="S250" i="11"/>
  <c r="T250" i="11"/>
  <c r="R250" i="11"/>
  <c r="S249" i="11"/>
  <c r="T249" i="11" s="1"/>
  <c r="R249" i="11"/>
  <c r="R248" i="11" s="1"/>
  <c r="S245" i="11"/>
  <c r="T245" i="11" s="1"/>
  <c r="R245" i="11"/>
  <c r="R244" i="11" s="1"/>
  <c r="N240" i="11"/>
  <c r="N341" i="11" s="1"/>
  <c r="M240" i="11"/>
  <c r="M341" i="11" s="1"/>
  <c r="L240" i="11"/>
  <c r="K240" i="11"/>
  <c r="J240" i="11"/>
  <c r="I240" i="11"/>
  <c r="H240" i="11"/>
  <c r="N239" i="11"/>
  <c r="R237" i="11"/>
  <c r="T237" i="11" s="1"/>
  <c r="S236" i="11"/>
  <c r="R236" i="11"/>
  <c r="R235" i="11" s="1"/>
  <c r="S235" i="11"/>
  <c r="S233" i="11" s="1"/>
  <c r="S232" i="11" s="1"/>
  <c r="S231" i="11" s="1"/>
  <c r="N231" i="11"/>
  <c r="N238" i="11" s="1"/>
  <c r="M231" i="11"/>
  <c r="M238" i="11" s="1"/>
  <c r="L231" i="11"/>
  <c r="L238" i="11" s="1"/>
  <c r="K231" i="11"/>
  <c r="K238" i="11" s="1"/>
  <c r="J231" i="11"/>
  <c r="J238" i="11" s="1"/>
  <c r="I231" i="11"/>
  <c r="I238" i="11" s="1"/>
  <c r="H231" i="11"/>
  <c r="H238" i="11" s="1"/>
  <c r="R230" i="11"/>
  <c r="T230" i="11" s="1"/>
  <c r="S229" i="11"/>
  <c r="S228" i="11"/>
  <c r="S226" i="11"/>
  <c r="S225" i="11" s="1"/>
  <c r="S223" i="11"/>
  <c r="R223" i="11"/>
  <c r="R222" i="11"/>
  <c r="S220" i="11"/>
  <c r="R220" i="11"/>
  <c r="R219" i="11" s="1"/>
  <c r="S217" i="11"/>
  <c r="T217" i="11" s="1"/>
  <c r="R217" i="11"/>
  <c r="S215" i="11"/>
  <c r="T215" i="11" s="1"/>
  <c r="S214" i="11"/>
  <c r="R215" i="11"/>
  <c r="R213" i="11"/>
  <c r="R212" i="11" s="1"/>
  <c r="R211" i="11" s="1"/>
  <c r="S208" i="11"/>
  <c r="S207" i="11" s="1"/>
  <c r="R208" i="11"/>
  <c r="R207" i="11"/>
  <c r="R206" i="11" s="1"/>
  <c r="R205" i="11" s="1"/>
  <c r="R204" i="11" s="1"/>
  <c r="S202" i="11"/>
  <c r="T202" i="11" s="1"/>
  <c r="S201" i="11"/>
  <c r="T201" i="11" s="1"/>
  <c r="R202" i="11"/>
  <c r="R201" i="11"/>
  <c r="S199" i="11"/>
  <c r="T199" i="11" s="1"/>
  <c r="S198" i="11"/>
  <c r="T198" i="11" s="1"/>
  <c r="R199" i="11"/>
  <c r="R198" i="11"/>
  <c r="R197" i="11" s="1"/>
  <c r="R196" i="11" s="1"/>
  <c r="R195" i="11" s="1"/>
  <c r="R194" i="11" s="1"/>
  <c r="S192" i="11"/>
  <c r="T192" i="11" s="1"/>
  <c r="R192" i="11"/>
  <c r="R191" i="11"/>
  <c r="S189" i="11"/>
  <c r="T189" i="11" s="1"/>
  <c r="R189" i="11"/>
  <c r="R188" i="11"/>
  <c r="R187" i="11" s="1"/>
  <c r="R186" i="11" s="1"/>
  <c r="R185" i="11" s="1"/>
  <c r="R184" i="11" s="1"/>
  <c r="S182" i="11"/>
  <c r="T182" i="11" s="1"/>
  <c r="R182" i="11"/>
  <c r="R181" i="11"/>
  <c r="R179" i="11" s="1"/>
  <c r="R178" i="11" s="1"/>
  <c r="N176" i="11"/>
  <c r="S173" i="11"/>
  <c r="R173" i="11"/>
  <c r="R172" i="11" s="1"/>
  <c r="S164" i="11"/>
  <c r="T164" i="11" s="1"/>
  <c r="R164" i="11"/>
  <c r="S162" i="11"/>
  <c r="T162" i="11" s="1"/>
  <c r="R162" i="11"/>
  <c r="R161" i="11" s="1"/>
  <c r="S159" i="11"/>
  <c r="T159" i="11"/>
  <c r="R159" i="11"/>
  <c r="R156" i="11" s="1"/>
  <c r="S157" i="11"/>
  <c r="R157" i="11"/>
  <c r="T157" i="11" s="1"/>
  <c r="S156" i="11"/>
  <c r="T156" i="11" s="1"/>
  <c r="S154" i="11"/>
  <c r="T154" i="11" s="1"/>
  <c r="R154" i="11"/>
  <c r="R153" i="11"/>
  <c r="T153" i="11" s="1"/>
  <c r="R152" i="11"/>
  <c r="R151" i="11" s="1"/>
  <c r="S152" i="11"/>
  <c r="S149" i="11"/>
  <c r="T149" i="11"/>
  <c r="R149" i="11"/>
  <c r="S147" i="11"/>
  <c r="R147" i="11"/>
  <c r="T147" i="11" s="1"/>
  <c r="S142" i="11"/>
  <c r="S141" i="11"/>
  <c r="S140" i="11"/>
  <c r="R142" i="11"/>
  <c r="R141" i="11" s="1"/>
  <c r="R140" i="11" s="1"/>
  <c r="M141" i="11"/>
  <c r="N141" i="11" s="1"/>
  <c r="N89" i="11" s="1"/>
  <c r="S138" i="11"/>
  <c r="S135" i="11"/>
  <c r="S134" i="11" s="1"/>
  <c r="R138" i="11"/>
  <c r="S136" i="11"/>
  <c r="T136" i="11"/>
  <c r="R136" i="11"/>
  <c r="R135" i="11"/>
  <c r="R134" i="11" s="1"/>
  <c r="S132" i="11"/>
  <c r="T132" i="11" s="1"/>
  <c r="R132" i="11"/>
  <c r="S130" i="11"/>
  <c r="T130" i="11" s="1"/>
  <c r="R130" i="11"/>
  <c r="S128" i="11"/>
  <c r="R128" i="11"/>
  <c r="R127" i="11"/>
  <c r="R126" i="11" s="1"/>
  <c r="S124" i="11"/>
  <c r="R124" i="11"/>
  <c r="R123" i="11" s="1"/>
  <c r="S123" i="11"/>
  <c r="S121" i="11"/>
  <c r="R121" i="11"/>
  <c r="R120" i="11" s="1"/>
  <c r="S118" i="11"/>
  <c r="R118" i="11"/>
  <c r="S116" i="11"/>
  <c r="R116" i="11"/>
  <c r="T116" i="11" s="1"/>
  <c r="S114" i="11"/>
  <c r="T114" i="11" s="1"/>
  <c r="R114" i="11"/>
  <c r="S110" i="11"/>
  <c r="R110" i="11"/>
  <c r="T110" i="11" s="1"/>
  <c r="S108" i="11"/>
  <c r="R108" i="11"/>
  <c r="S106" i="11"/>
  <c r="T106" i="11" s="1"/>
  <c r="R106" i="11"/>
  <c r="R105" i="11" s="1"/>
  <c r="M106" i="11"/>
  <c r="N106" i="11"/>
  <c r="S100" i="11"/>
  <c r="S99" i="11" s="1"/>
  <c r="R100" i="11"/>
  <c r="R99" i="11" s="1"/>
  <c r="R98" i="11" s="1"/>
  <c r="R97" i="11" s="1"/>
  <c r="R96" i="11" s="1"/>
  <c r="S94" i="11"/>
  <c r="S93" i="11"/>
  <c r="R94" i="11"/>
  <c r="R90" i="11" s="1"/>
  <c r="S90" i="11"/>
  <c r="T90" i="11" s="1"/>
  <c r="M89" i="11"/>
  <c r="L89" i="11"/>
  <c r="K89" i="11"/>
  <c r="K166" i="11" s="1"/>
  <c r="K620" i="11" s="1"/>
  <c r="J89" i="11"/>
  <c r="I89" i="11"/>
  <c r="H89" i="11"/>
  <c r="S87" i="11"/>
  <c r="T87" i="11" s="1"/>
  <c r="R87" i="11"/>
  <c r="R82" i="11" s="1"/>
  <c r="N87" i="11"/>
  <c r="N82" i="11" s="1"/>
  <c r="M87" i="11"/>
  <c r="S86" i="11"/>
  <c r="S84" i="11" s="1"/>
  <c r="R86" i="11"/>
  <c r="R85" i="11"/>
  <c r="R84" i="11"/>
  <c r="R83" i="11" s="1"/>
  <c r="S82" i="11"/>
  <c r="M82" i="11"/>
  <c r="L82" i="11"/>
  <c r="K82" i="11"/>
  <c r="J82" i="11"/>
  <c r="I82" i="11"/>
  <c r="H82" i="11"/>
  <c r="S80" i="11"/>
  <c r="R80" i="11"/>
  <c r="R79" i="11" s="1"/>
  <c r="R78" i="11" s="1"/>
  <c r="R77" i="11" s="1"/>
  <c r="R76" i="11" s="1"/>
  <c r="R75" i="11" s="1"/>
  <c r="S79" i="11"/>
  <c r="T79" i="11" s="1"/>
  <c r="S73" i="11"/>
  <c r="R73" i="11"/>
  <c r="R72" i="11"/>
  <c r="S70" i="11"/>
  <c r="R70" i="11"/>
  <c r="R69" i="11"/>
  <c r="T69" i="11" s="1"/>
  <c r="S68" i="11"/>
  <c r="R68" i="11"/>
  <c r="R67" i="11"/>
  <c r="T67" i="11" s="1"/>
  <c r="S66" i="11"/>
  <c r="T66" i="11" s="1"/>
  <c r="R66" i="11"/>
  <c r="R65" i="11"/>
  <c r="R64" i="11" s="1"/>
  <c r="N61" i="11"/>
  <c r="M61" i="11"/>
  <c r="L61" i="11"/>
  <c r="K61" i="11"/>
  <c r="J61" i="11"/>
  <c r="I61" i="11"/>
  <c r="H61" i="11"/>
  <c r="S59" i="11"/>
  <c r="T59" i="11" s="1"/>
  <c r="R59" i="11"/>
  <c r="R58" i="11"/>
  <c r="S56" i="11"/>
  <c r="R56" i="11"/>
  <c r="R55" i="11"/>
  <c r="S53" i="11"/>
  <c r="T53" i="11"/>
  <c r="S52" i="11"/>
  <c r="R53" i="11"/>
  <c r="R52" i="11"/>
  <c r="T52" i="11" s="1"/>
  <c r="S50" i="11"/>
  <c r="S49" i="11" s="1"/>
  <c r="T50" i="11"/>
  <c r="R50" i="11"/>
  <c r="R49" i="11"/>
  <c r="R48" i="11" s="1"/>
  <c r="R47" i="11" s="1"/>
  <c r="S45" i="11"/>
  <c r="T45" i="11" s="1"/>
  <c r="R45" i="11"/>
  <c r="R44" i="11"/>
  <c r="R43" i="11"/>
  <c r="T43" i="11" s="1"/>
  <c r="R42" i="11"/>
  <c r="T42" i="11" s="1"/>
  <c r="S42" i="11"/>
  <c r="R41" i="11"/>
  <c r="T41" i="11" s="1"/>
  <c r="R40" i="11"/>
  <c r="T40" i="11" s="1"/>
  <c r="S40" i="11"/>
  <c r="S38" i="11"/>
  <c r="R38" i="11"/>
  <c r="R37" i="11" s="1"/>
  <c r="R33" i="11" s="1"/>
  <c r="N33" i="11"/>
  <c r="M33" i="11"/>
  <c r="L33" i="11"/>
  <c r="K33" i="11"/>
  <c r="J33" i="11"/>
  <c r="I33" i="11"/>
  <c r="H33" i="11"/>
  <c r="S31" i="11"/>
  <c r="R31" i="11"/>
  <c r="T31" i="11"/>
  <c r="S29" i="11"/>
  <c r="T29" i="11" s="1"/>
  <c r="R29" i="11"/>
  <c r="S27" i="11"/>
  <c r="T27" i="11"/>
  <c r="R27" i="11"/>
  <c r="R26" i="11" s="1"/>
  <c r="R20" i="11" s="1"/>
  <c r="R19" i="11" s="1"/>
  <c r="S24" i="11"/>
  <c r="T24" i="11" s="1"/>
  <c r="R24" i="11"/>
  <c r="R23" i="11"/>
  <c r="R22" i="11" s="1"/>
  <c r="R21" i="11"/>
  <c r="N19" i="11"/>
  <c r="M19" i="11"/>
  <c r="M166" i="11" s="1"/>
  <c r="L19" i="11"/>
  <c r="K19" i="11"/>
  <c r="J19" i="11"/>
  <c r="I19" i="11"/>
  <c r="I166" i="11" s="1"/>
  <c r="H19" i="11"/>
  <c r="S17" i="11"/>
  <c r="S14" i="11"/>
  <c r="T14" i="11" s="1"/>
  <c r="R17" i="11"/>
  <c r="R14" i="11" s="1"/>
  <c r="R13" i="11" s="1"/>
  <c r="R12" i="11" s="1"/>
  <c r="N12" i="11"/>
  <c r="M12" i="11"/>
  <c r="L12" i="11"/>
  <c r="L166" i="11" s="1"/>
  <c r="L620" i="11" s="1"/>
  <c r="K12" i="11"/>
  <c r="J12" i="11"/>
  <c r="J166" i="11"/>
  <c r="J620" i="11" s="1"/>
  <c r="I12" i="11"/>
  <c r="H12" i="11"/>
  <c r="N11" i="11"/>
  <c r="N304" i="13"/>
  <c r="N293" i="13" s="1"/>
  <c r="M293" i="13"/>
  <c r="S427" i="13"/>
  <c r="S426" i="13" s="1"/>
  <c r="S425" i="13"/>
  <c r="S428" i="13"/>
  <c r="T638" i="13"/>
  <c r="U638" i="13" s="1"/>
  <c r="T272" i="13"/>
  <c r="S645" i="13"/>
  <c r="S644" i="13"/>
  <c r="S643" i="13"/>
  <c r="S642" i="13" s="1"/>
  <c r="S646" i="13"/>
  <c r="S662" i="13"/>
  <c r="S661" i="13"/>
  <c r="S660" i="13" s="1"/>
  <c r="S123" i="13"/>
  <c r="S122" i="13"/>
  <c r="S121" i="13"/>
  <c r="S120" i="13" s="1"/>
  <c r="S336" i="13"/>
  <c r="S337" i="13"/>
  <c r="M58" i="13"/>
  <c r="N184" i="13"/>
  <c r="N183" i="13"/>
  <c r="T570" i="13"/>
  <c r="U570" i="13"/>
  <c r="T569" i="13"/>
  <c r="T568" i="13" s="1"/>
  <c r="U568" i="13" s="1"/>
  <c r="U569" i="13"/>
  <c r="S615" i="13"/>
  <c r="R16" i="11"/>
  <c r="R15" i="11" s="1"/>
  <c r="R180" i="11"/>
  <c r="R177" i="11"/>
  <c r="R555" i="11"/>
  <c r="R554" i="11" s="1"/>
  <c r="R553" i="11"/>
  <c r="S466" i="11"/>
  <c r="T466" i="11" s="1"/>
  <c r="S465" i="11"/>
  <c r="T465" i="11" s="1"/>
  <c r="R335" i="11"/>
  <c r="S21" i="13"/>
  <c r="S60" i="13"/>
  <c r="S59" i="13"/>
  <c r="S61" i="13"/>
  <c r="S204" i="13"/>
  <c r="S203" i="13"/>
  <c r="T336" i="13"/>
  <c r="U336" i="13" s="1"/>
  <c r="T337" i="13"/>
  <c r="S378" i="13"/>
  <c r="S377" i="13" s="1"/>
  <c r="S376" i="13" s="1"/>
  <c r="S375" i="13" s="1"/>
  <c r="S379" i="13"/>
  <c r="T623" i="13"/>
  <c r="U623" i="13" s="1"/>
  <c r="S676" i="13"/>
  <c r="S675" i="13"/>
  <c r="S673" i="13" s="1"/>
  <c r="S677" i="13"/>
  <c r="S37" i="13"/>
  <c r="S36" i="13" s="1"/>
  <c r="S35" i="13"/>
  <c r="S38" i="13"/>
  <c r="S51" i="13"/>
  <c r="S50" i="13" s="1"/>
  <c r="S49" i="13" s="1"/>
  <c r="S34" i="13" s="1"/>
  <c r="S52" i="13"/>
  <c r="S186" i="13"/>
  <c r="S184" i="13"/>
  <c r="S622" i="13"/>
  <c r="S621" i="13"/>
  <c r="S614" i="13" s="1"/>
  <c r="S623" i="13"/>
  <c r="S147" i="13"/>
  <c r="S146" i="13"/>
  <c r="S145" i="13" s="1"/>
  <c r="S144" i="13" s="1"/>
  <c r="S477" i="13"/>
  <c r="S478" i="13"/>
  <c r="S495" i="13"/>
  <c r="S494" i="13"/>
  <c r="S496" i="13"/>
  <c r="T122" i="13"/>
  <c r="U122" i="13" s="1"/>
  <c r="T123" i="13"/>
  <c r="U123" i="13" s="1"/>
  <c r="S163" i="13"/>
  <c r="S162" i="13"/>
  <c r="S161" i="13" s="1"/>
  <c r="S164" i="13"/>
  <c r="S419" i="13"/>
  <c r="S418" i="13"/>
  <c r="S417" i="13"/>
  <c r="S416" i="13" s="1"/>
  <c r="S420" i="13"/>
  <c r="S572" i="13"/>
  <c r="S571" i="13"/>
  <c r="S586" i="13"/>
  <c r="S585" i="13" s="1"/>
  <c r="U585" i="13" s="1"/>
  <c r="S584" i="13"/>
  <c r="S114" i="13"/>
  <c r="S113" i="13" s="1"/>
  <c r="S112" i="13" s="1"/>
  <c r="S104" i="13" s="1"/>
  <c r="R35" i="11"/>
  <c r="R34" i="11" s="1"/>
  <c r="R233" i="11"/>
  <c r="R232" i="11" s="1"/>
  <c r="R231" i="11" s="1"/>
  <c r="R234" i="11"/>
  <c r="S197" i="11"/>
  <c r="R610" i="11"/>
  <c r="M484" i="11"/>
  <c r="M517" i="11" s="1"/>
  <c r="N484" i="11"/>
  <c r="N517" i="11" s="1"/>
  <c r="R546" i="11"/>
  <c r="R471" i="11"/>
  <c r="R474" i="11"/>
  <c r="R473" i="11" s="1"/>
  <c r="R406" i="11"/>
  <c r="S555" i="11"/>
  <c r="T555" i="11" s="1"/>
  <c r="R214" i="11"/>
  <c r="R247" i="11"/>
  <c r="R614" i="11"/>
  <c r="R616" i="11"/>
  <c r="R615" i="11" s="1"/>
  <c r="S674" i="13"/>
  <c r="S181" i="11"/>
  <c r="S177" i="11" s="1"/>
  <c r="S151" i="11"/>
  <c r="S146" i="11"/>
  <c r="T141" i="11"/>
  <c r="T142" i="11"/>
  <c r="T140" i="11"/>
  <c r="T138" i="11"/>
  <c r="T135" i="11"/>
  <c r="T128" i="11"/>
  <c r="T118" i="11"/>
  <c r="S105" i="11"/>
  <c r="T108" i="11"/>
  <c r="S104" i="11"/>
  <c r="S92" i="11"/>
  <c r="T94" i="11"/>
  <c r="S78" i="11"/>
  <c r="S65" i="11"/>
  <c r="T49" i="11"/>
  <c r="S37" i="11"/>
  <c r="T37" i="11"/>
  <c r="S16" i="11"/>
  <c r="S15" i="11" s="1"/>
  <c r="T15" i="11" s="1"/>
  <c r="T181" i="11"/>
  <c r="S179" i="11"/>
  <c r="T179" i="11" s="1"/>
  <c r="S77" i="11"/>
  <c r="T77" i="11" s="1"/>
  <c r="T177" i="11"/>
  <c r="S178" i="11"/>
  <c r="T178" i="11" s="1"/>
  <c r="T131" i="13"/>
  <c r="U131" i="13"/>
  <c r="T397" i="13"/>
  <c r="T395" i="13" s="1"/>
  <c r="T396" i="13"/>
  <c r="U400" i="13"/>
  <c r="U402" i="13"/>
  <c r="S397" i="13"/>
  <c r="S396" i="13" s="1"/>
  <c r="T429" i="13"/>
  <c r="T427" i="13" s="1"/>
  <c r="T456" i="13"/>
  <c r="T478" i="13"/>
  <c r="U478" i="13"/>
  <c r="T477" i="13"/>
  <c r="U477" i="13" s="1"/>
  <c r="T484" i="13"/>
  <c r="T489" i="13"/>
  <c r="T522" i="13"/>
  <c r="U522" i="13" s="1"/>
  <c r="T525" i="13"/>
  <c r="U525" i="13"/>
  <c r="T528" i="13"/>
  <c r="T531" i="13"/>
  <c r="T543" i="13"/>
  <c r="T556" i="13"/>
  <c r="T564" i="13"/>
  <c r="U564" i="13" s="1"/>
  <c r="T572" i="13"/>
  <c r="T578" i="13"/>
  <c r="U578" i="13" s="1"/>
  <c r="T587" i="13"/>
  <c r="U587" i="13"/>
  <c r="T586" i="13"/>
  <c r="T598" i="13"/>
  <c r="U598" i="13" s="1"/>
  <c r="T601" i="13"/>
  <c r="U601" i="13" s="1"/>
  <c r="T611" i="13"/>
  <c r="T631" i="13"/>
  <c r="T622" i="13" s="1"/>
  <c r="T621" i="13" s="1"/>
  <c r="U621" i="13" s="1"/>
  <c r="U631" i="13"/>
  <c r="T647" i="13"/>
  <c r="T646" i="13" s="1"/>
  <c r="T655" i="13"/>
  <c r="T663" i="13"/>
  <c r="U663" i="13" s="1"/>
  <c r="T669" i="13"/>
  <c r="U669" i="13" s="1"/>
  <c r="T677" i="13"/>
  <c r="T676" i="13"/>
  <c r="T686" i="13"/>
  <c r="T685" i="13" s="1"/>
  <c r="T683" i="13"/>
  <c r="T694" i="13"/>
  <c r="T368" i="13"/>
  <c r="T361" i="13"/>
  <c r="U361" i="13" s="1"/>
  <c r="T349" i="13"/>
  <c r="U349" i="13"/>
  <c r="T329" i="13"/>
  <c r="U329" i="13"/>
  <c r="T324" i="13"/>
  <c r="T312" i="13"/>
  <c r="T309" i="13" s="1"/>
  <c r="T303" i="13"/>
  <c r="T294" i="13" s="1"/>
  <c r="T296" i="13"/>
  <c r="T287" i="13"/>
  <c r="U287" i="13" s="1"/>
  <c r="T271" i="13"/>
  <c r="T265" i="13"/>
  <c r="T264" i="13" s="1"/>
  <c r="T263" i="13" s="1"/>
  <c r="T254" i="13"/>
  <c r="T253" i="13" s="1"/>
  <c r="T244" i="13"/>
  <c r="T243" i="13"/>
  <c r="T205" i="13"/>
  <c r="T204" i="13" s="1"/>
  <c r="U204" i="13" s="1"/>
  <c r="T187" i="13"/>
  <c r="T180" i="13"/>
  <c r="T174" i="13"/>
  <c r="U174" i="13"/>
  <c r="T171" i="13"/>
  <c r="T148" i="13"/>
  <c r="T147" i="13" s="1"/>
  <c r="T121" i="13"/>
  <c r="T120" i="13" s="1"/>
  <c r="T116" i="13"/>
  <c r="T108" i="13"/>
  <c r="U100" i="13"/>
  <c r="T94" i="13"/>
  <c r="U94" i="13" s="1"/>
  <c r="T89" i="13"/>
  <c r="U89" i="13" s="1"/>
  <c r="T84" i="13"/>
  <c r="U80" i="13"/>
  <c r="S79" i="13"/>
  <c r="S68" i="13" s="1"/>
  <c r="T68" i="13"/>
  <c r="U68" i="13" s="1"/>
  <c r="T53" i="13"/>
  <c r="T38" i="13"/>
  <c r="U38" i="13" s="1"/>
  <c r="S26" i="13"/>
  <c r="T26" i="13"/>
  <c r="T23" i="13"/>
  <c r="T21" i="13" s="1"/>
  <c r="T14" i="13"/>
  <c r="U14" i="13" s="1"/>
  <c r="T617" i="11"/>
  <c r="S614" i="11"/>
  <c r="S603" i="11"/>
  <c r="S602" i="11" s="1"/>
  <c r="S601" i="11" s="1"/>
  <c r="S600" i="11" s="1"/>
  <c r="T600" i="11" s="1"/>
  <c r="T597" i="11"/>
  <c r="S596" i="11"/>
  <c r="T596" i="11" s="1"/>
  <c r="T598" i="11"/>
  <c r="S585" i="11"/>
  <c r="T585" i="11"/>
  <c r="S586" i="11"/>
  <c r="T586" i="11" s="1"/>
  <c r="T587" i="11"/>
  <c r="S572" i="11"/>
  <c r="S554" i="11"/>
  <c r="S543" i="11"/>
  <c r="S523" i="11"/>
  <c r="T523" i="11" s="1"/>
  <c r="T524" i="11"/>
  <c r="S510" i="11"/>
  <c r="S475" i="11"/>
  <c r="S453" i="11"/>
  <c r="T453" i="11"/>
  <c r="T448" i="11"/>
  <c r="T451" i="11"/>
  <c r="S437" i="11"/>
  <c r="S439" i="11"/>
  <c r="S431" i="11"/>
  <c r="S406" i="11"/>
  <c r="T406" i="11"/>
  <c r="S408" i="11"/>
  <c r="T410" i="11"/>
  <c r="S403" i="11"/>
  <c r="T403" i="11"/>
  <c r="S393" i="11"/>
  <c r="S386" i="11"/>
  <c r="T387" i="11"/>
  <c r="T388" i="11"/>
  <c r="T369" i="11"/>
  <c r="S362" i="11"/>
  <c r="S345" i="11"/>
  <c r="T350" i="11"/>
  <c r="T351" i="11"/>
  <c r="S344" i="11"/>
  <c r="T332" i="11"/>
  <c r="S311" i="11"/>
  <c r="S296" i="11"/>
  <c r="T294" i="11"/>
  <c r="T287" i="11"/>
  <c r="T281" i="11"/>
  <c r="S261" i="11"/>
  <c r="T262" i="11"/>
  <c r="T263" i="11"/>
  <c r="S255" i="11"/>
  <c r="S247" i="11"/>
  <c r="T247" i="11" s="1"/>
  <c r="S248" i="11"/>
  <c r="T248" i="11"/>
  <c r="S244" i="11"/>
  <c r="T233" i="11"/>
  <c r="T235" i="11"/>
  <c r="S234" i="11"/>
  <c r="T234" i="11" s="1"/>
  <c r="T130" i="13"/>
  <c r="U130" i="13"/>
  <c r="T394" i="13"/>
  <c r="S395" i="13"/>
  <c r="S394" i="13" s="1"/>
  <c r="S393" i="13"/>
  <c r="S392" i="13"/>
  <c r="U396" i="13"/>
  <c r="U429" i="13"/>
  <c r="T428" i="13"/>
  <c r="U428" i="13" s="1"/>
  <c r="T425" i="13"/>
  <c r="U425" i="13"/>
  <c r="U456" i="13"/>
  <c r="T483" i="13"/>
  <c r="T482" i="13"/>
  <c r="U489" i="13"/>
  <c r="T488" i="13"/>
  <c r="U488" i="13" s="1"/>
  <c r="U531" i="13"/>
  <c r="T521" i="13"/>
  <c r="U543" i="13"/>
  <c r="T563" i="13"/>
  <c r="U563" i="13"/>
  <c r="U572" i="13"/>
  <c r="T571" i="13"/>
  <c r="U571" i="13"/>
  <c r="T577" i="13"/>
  <c r="U586" i="13"/>
  <c r="T585" i="13"/>
  <c r="U611" i="13"/>
  <c r="T610" i="13"/>
  <c r="U647" i="13"/>
  <c r="T645" i="13"/>
  <c r="T644" i="13" s="1"/>
  <c r="T643" i="13" s="1"/>
  <c r="U643" i="13" s="1"/>
  <c r="U646" i="13"/>
  <c r="U655" i="13"/>
  <c r="T654" i="13"/>
  <c r="T661" i="13"/>
  <c r="T660" i="13" s="1"/>
  <c r="T659" i="13" s="1"/>
  <c r="T662" i="13"/>
  <c r="U662" i="13" s="1"/>
  <c r="T668" i="13"/>
  <c r="U676" i="13"/>
  <c r="T675" i="13"/>
  <c r="T673" i="13" s="1"/>
  <c r="U673" i="13" s="1"/>
  <c r="T682" i="13"/>
  <c r="T681" i="13" s="1"/>
  <c r="U694" i="13"/>
  <c r="T693" i="13"/>
  <c r="T367" i="13"/>
  <c r="T366" i="13"/>
  <c r="T360" i="13"/>
  <c r="T359" i="13" s="1"/>
  <c r="U324" i="13"/>
  <c r="T295" i="13"/>
  <c r="T270" i="13"/>
  <c r="U265" i="13"/>
  <c r="T251" i="13"/>
  <c r="T242" i="13"/>
  <c r="T241" i="13" s="1"/>
  <c r="U205" i="13"/>
  <c r="T203" i="13"/>
  <c r="U203" i="13"/>
  <c r="U187" i="13"/>
  <c r="T185" i="13"/>
  <c r="T186" i="13"/>
  <c r="U186" i="13"/>
  <c r="U180" i="13"/>
  <c r="T179" i="13"/>
  <c r="U179" i="13" s="1"/>
  <c r="U171" i="13"/>
  <c r="T164" i="13"/>
  <c r="U164" i="13"/>
  <c r="T146" i="13"/>
  <c r="T145" i="13" s="1"/>
  <c r="U147" i="13"/>
  <c r="T129" i="13"/>
  <c r="U129" i="13" s="1"/>
  <c r="U116" i="13"/>
  <c r="T115" i="13"/>
  <c r="U115" i="13"/>
  <c r="T114" i="13"/>
  <c r="U108" i="13"/>
  <c r="T107" i="13"/>
  <c r="U99" i="13"/>
  <c r="S83" i="13"/>
  <c r="U84" i="13"/>
  <c r="T83" i="13"/>
  <c r="U83" i="13" s="1"/>
  <c r="T67" i="13"/>
  <c r="U67" i="13" s="1"/>
  <c r="U79" i="13"/>
  <c r="S67" i="13"/>
  <c r="S66" i="13" s="1"/>
  <c r="S65" i="13"/>
  <c r="U53" i="13"/>
  <c r="T52" i="13"/>
  <c r="U52" i="13" s="1"/>
  <c r="T51" i="13"/>
  <c r="S22" i="13"/>
  <c r="S20" i="13"/>
  <c r="S19" i="13"/>
  <c r="U26" i="13"/>
  <c r="U23" i="13"/>
  <c r="U21" i="13"/>
  <c r="T20" i="13"/>
  <c r="T19" i="13" s="1"/>
  <c r="T11" i="13" s="1"/>
  <c r="T22" i="13"/>
  <c r="T13" i="13"/>
  <c r="T603" i="11"/>
  <c r="S595" i="11"/>
  <c r="T595" i="11" s="1"/>
  <c r="S571" i="11"/>
  <c r="S570" i="11"/>
  <c r="T554" i="11"/>
  <c r="S553" i="11"/>
  <c r="T553" i="11" s="1"/>
  <c r="S542" i="11"/>
  <c r="T543" i="11"/>
  <c r="S535" i="11"/>
  <c r="S534" i="11" s="1"/>
  <c r="S533" i="11" s="1"/>
  <c r="S521" i="11"/>
  <c r="S509" i="11"/>
  <c r="S508" i="11"/>
  <c r="T475" i="11"/>
  <c r="S474" i="11"/>
  <c r="S473" i="11" s="1"/>
  <c r="T473" i="11" s="1"/>
  <c r="S472" i="11"/>
  <c r="S430" i="11"/>
  <c r="T431" i="11"/>
  <c r="S407" i="11"/>
  <c r="S399" i="11"/>
  <c r="S398" i="11"/>
  <c r="S392" i="11"/>
  <c r="T392" i="11" s="1"/>
  <c r="T393" i="11"/>
  <c r="T386" i="11"/>
  <c r="S385" i="11"/>
  <c r="T385" i="11"/>
  <c r="S361" i="11"/>
  <c r="T362" i="11"/>
  <c r="S259" i="11"/>
  <c r="T255" i="11"/>
  <c r="S254" i="11"/>
  <c r="T254" i="11" s="1"/>
  <c r="S242" i="11"/>
  <c r="S243" i="11"/>
  <c r="T244" i="11"/>
  <c r="T232" i="11"/>
  <c r="U395" i="13"/>
  <c r="U394" i="13"/>
  <c r="T476" i="13"/>
  <c r="T487" i="13"/>
  <c r="T520" i="13"/>
  <c r="U577" i="13"/>
  <c r="T576" i="13"/>
  <c r="T584" i="13"/>
  <c r="U584" i="13"/>
  <c r="U610" i="13"/>
  <c r="T609" i="13"/>
  <c r="U645" i="13"/>
  <c r="U654" i="13"/>
  <c r="T653" i="13"/>
  <c r="U653" i="13" s="1"/>
  <c r="U661" i="13"/>
  <c r="U668" i="13"/>
  <c r="T667" i="13"/>
  <c r="U675" i="13"/>
  <c r="T674" i="13"/>
  <c r="U674" i="13"/>
  <c r="U693" i="13"/>
  <c r="T692" i="13"/>
  <c r="U692" i="13" s="1"/>
  <c r="T365" i="13"/>
  <c r="T364" i="13"/>
  <c r="U360" i="13"/>
  <c r="T308" i="13"/>
  <c r="T293" i="13"/>
  <c r="T291" i="13" s="1"/>
  <c r="T269" i="13"/>
  <c r="U264" i="13"/>
  <c r="T252" i="13"/>
  <c r="T250" i="13"/>
  <c r="U185" i="13"/>
  <c r="T184" i="13"/>
  <c r="U184" i="13" s="1"/>
  <c r="T178" i="13"/>
  <c r="U178" i="13" s="1"/>
  <c r="U146" i="13"/>
  <c r="T128" i="13"/>
  <c r="T127" i="13" s="1"/>
  <c r="U127" i="13" s="1"/>
  <c r="U120" i="13"/>
  <c r="T113" i="13"/>
  <c r="U107" i="13"/>
  <c r="T106" i="13"/>
  <c r="T50" i="13"/>
  <c r="U50" i="13" s="1"/>
  <c r="U22" i="13"/>
  <c r="U20" i="13"/>
  <c r="T12" i="13"/>
  <c r="S594" i="11"/>
  <c r="T594" i="11" s="1"/>
  <c r="S569" i="11"/>
  <c r="S541" i="11"/>
  <c r="T542" i="11"/>
  <c r="T521" i="11"/>
  <c r="S520" i="11"/>
  <c r="S506" i="11"/>
  <c r="S507" i="11"/>
  <c r="T474" i="11"/>
  <c r="T472" i="11"/>
  <c r="S471" i="11"/>
  <c r="T471" i="11"/>
  <c r="S429" i="11"/>
  <c r="T429" i="11"/>
  <c r="T430" i="11"/>
  <c r="S397" i="11"/>
  <c r="S391" i="11"/>
  <c r="S390" i="11" s="1"/>
  <c r="T390" i="11" s="1"/>
  <c r="S360" i="11"/>
  <c r="T360" i="11" s="1"/>
  <c r="T361" i="11"/>
  <c r="S241" i="11"/>
  <c r="U487" i="13"/>
  <c r="T475" i="13"/>
  <c r="T519" i="13"/>
  <c r="U576" i="13"/>
  <c r="T575" i="13"/>
  <c r="U575" i="13" s="1"/>
  <c r="U644" i="13"/>
  <c r="U660" i="13"/>
  <c r="U667" i="13"/>
  <c r="T666" i="13"/>
  <c r="U666" i="13" s="1"/>
  <c r="T177" i="13"/>
  <c r="U177" i="13"/>
  <c r="U113" i="13"/>
  <c r="T112" i="13"/>
  <c r="U112" i="13"/>
  <c r="T49" i="13"/>
  <c r="T601" i="11"/>
  <c r="S593" i="11"/>
  <c r="T593" i="11" s="1"/>
  <c r="T541" i="11"/>
  <c r="S540" i="11"/>
  <c r="T540" i="11" s="1"/>
  <c r="S359" i="11"/>
  <c r="T359" i="11" s="1"/>
  <c r="T567" i="13"/>
  <c r="T642" i="13"/>
  <c r="U642" i="13" s="1"/>
  <c r="T104" i="13"/>
  <c r="U104" i="13"/>
  <c r="S582" i="11"/>
  <c r="T582" i="11" s="1"/>
  <c r="T583" i="11"/>
  <c r="S579" i="11"/>
  <c r="S578" i="11"/>
  <c r="S577" i="11" s="1"/>
  <c r="S576" i="11"/>
  <c r="F103" i="10"/>
  <c r="F70" i="10"/>
  <c r="F22" i="10"/>
  <c r="F10" i="10"/>
  <c r="G22" i="10"/>
  <c r="G11" i="10"/>
  <c r="G95" i="10"/>
  <c r="G108" i="10"/>
  <c r="E37" i="10"/>
  <c r="G37" i="10" s="1"/>
  <c r="G19" i="10"/>
  <c r="G92" i="10"/>
  <c r="G104" i="10"/>
  <c r="G53" i="10"/>
  <c r="G103" i="10"/>
  <c r="G14" i="10"/>
  <c r="G89" i="10"/>
  <c r="G98" i="10"/>
  <c r="E13" i="10"/>
  <c r="E9" i="10" s="1"/>
  <c r="E178" i="10" s="1"/>
  <c r="G26" i="10"/>
  <c r="E55" i="10"/>
  <c r="E54" i="10" s="1"/>
  <c r="G23" i="10"/>
  <c r="F30" i="10"/>
  <c r="F9" i="10" s="1"/>
  <c r="F94" i="10"/>
  <c r="G94" i="10" s="1"/>
  <c r="F107" i="10"/>
  <c r="G84" i="10"/>
  <c r="G31" i="10"/>
  <c r="G50" i="10"/>
  <c r="G10" i="10"/>
  <c r="E82" i="10"/>
  <c r="G82" i="10"/>
  <c r="G83" i="10"/>
  <c r="G107" i="10"/>
  <c r="F13" i="10"/>
  <c r="F54" i="10"/>
  <c r="G54" i="10" s="1"/>
  <c r="F88" i="10"/>
  <c r="G88" i="10"/>
  <c r="E44" i="10"/>
  <c r="G44" i="10"/>
  <c r="E70" i="10"/>
  <c r="E111" i="10"/>
  <c r="G111" i="10" s="1"/>
  <c r="E110" i="10"/>
  <c r="G110" i="10" s="1"/>
  <c r="F97" i="10"/>
  <c r="G97" i="10" s="1"/>
  <c r="G32" i="10"/>
  <c r="G70" i="10"/>
  <c r="G71" i="10"/>
  <c r="F111" i="10"/>
  <c r="F110" i="10"/>
  <c r="E30" i="10"/>
  <c r="G55" i="10"/>
  <c r="G13" i="10"/>
  <c r="G9" i="10" l="1"/>
  <c r="U567" i="13"/>
  <c r="T391" i="11"/>
  <c r="U609" i="13"/>
  <c r="T608" i="13"/>
  <c r="M620" i="11"/>
  <c r="T207" i="11"/>
  <c r="S206" i="11"/>
  <c r="G30" i="10"/>
  <c r="F178" i="10"/>
  <c r="S575" i="11"/>
  <c r="T579" i="11"/>
  <c r="U49" i="13"/>
  <c r="T652" i="13"/>
  <c r="S253" i="11"/>
  <c r="T602" i="11"/>
  <c r="T426" i="13"/>
  <c r="U426" i="13" s="1"/>
  <c r="U427" i="13"/>
  <c r="T520" i="11"/>
  <c r="S519" i="11"/>
  <c r="U106" i="13"/>
  <c r="T105" i="13"/>
  <c r="U105" i="13" s="1"/>
  <c r="U19" i="13"/>
  <c r="T10" i="13"/>
  <c r="T684" i="13"/>
  <c r="S583" i="13"/>
  <c r="S658" i="13"/>
  <c r="S659" i="13"/>
  <c r="U659" i="13" s="1"/>
  <c r="R104" i="11"/>
  <c r="T104" i="11" s="1"/>
  <c r="R170" i="11"/>
  <c r="R169" i="11" s="1"/>
  <c r="R171" i="11"/>
  <c r="R168" i="11"/>
  <c r="R175" i="11" s="1"/>
  <c r="S343" i="11"/>
  <c r="S610" i="11"/>
  <c r="T610" i="11" s="1"/>
  <c r="T658" i="13"/>
  <c r="U658" i="13" s="1"/>
  <c r="U128" i="13"/>
  <c r="T292" i="13"/>
  <c r="S568" i="11"/>
  <c r="T358" i="13"/>
  <c r="U358" i="13" s="1"/>
  <c r="U359" i="13"/>
  <c r="U263" i="13"/>
  <c r="T262" i="13"/>
  <c r="T84" i="11"/>
  <c r="S83" i="11"/>
  <c r="T83" i="11" s="1"/>
  <c r="T99" i="11"/>
  <c r="S98" i="11"/>
  <c r="T134" i="11"/>
  <c r="T231" i="11"/>
  <c r="U145" i="13"/>
  <c r="T144" i="13"/>
  <c r="U144" i="13" s="1"/>
  <c r="T66" i="13"/>
  <c r="T572" i="11"/>
  <c r="S76" i="11"/>
  <c r="T16" i="11"/>
  <c r="T151" i="11"/>
  <c r="U51" i="13"/>
  <c r="U114" i="13"/>
  <c r="U622" i="13"/>
  <c r="T16" i="13"/>
  <c r="U121" i="13"/>
  <c r="U148" i="13"/>
  <c r="T163" i="13"/>
  <c r="T311" i="13"/>
  <c r="U397" i="13"/>
  <c r="S213" i="11"/>
  <c r="T296" i="11"/>
  <c r="T614" i="11"/>
  <c r="U677" i="13"/>
  <c r="S180" i="11"/>
  <c r="T180" i="11" s="1"/>
  <c r="S13" i="11"/>
  <c r="S58" i="11"/>
  <c r="T58" i="11" s="1"/>
  <c r="R113" i="11"/>
  <c r="R112" i="11" s="1"/>
  <c r="R408" i="11"/>
  <c r="R407" i="11" s="1"/>
  <c r="T407" i="11" s="1"/>
  <c r="R367" i="11"/>
  <c r="R366" i="11" s="1"/>
  <c r="R365" i="11" s="1"/>
  <c r="R36" i="11"/>
  <c r="T37" i="13"/>
  <c r="T17" i="11"/>
  <c r="S26" i="11"/>
  <c r="T26" i="11" s="1"/>
  <c r="R63" i="11"/>
  <c r="R62" i="11" s="1"/>
  <c r="R61" i="11" s="1"/>
  <c r="T80" i="11"/>
  <c r="R93" i="11"/>
  <c r="S113" i="11"/>
  <c r="T123" i="11"/>
  <c r="R146" i="11"/>
  <c r="T173" i="11"/>
  <c r="S172" i="11"/>
  <c r="T208" i="11"/>
  <c r="T220" i="11"/>
  <c r="S219" i="11"/>
  <c r="T219" i="11" s="1"/>
  <c r="R229" i="11"/>
  <c r="R228" i="11" s="1"/>
  <c r="T228" i="11" s="1"/>
  <c r="T236" i="11"/>
  <c r="I341" i="11"/>
  <c r="I620" i="11" s="1"/>
  <c r="R561" i="11"/>
  <c r="R560" i="11" s="1"/>
  <c r="R559" i="11" s="1"/>
  <c r="R562" i="11"/>
  <c r="S137" i="13"/>
  <c r="S136" i="13" s="1"/>
  <c r="S135" i="13" s="1"/>
  <c r="S134" i="13" s="1"/>
  <c r="S119" i="13" s="1"/>
  <c r="S33" i="13" s="1"/>
  <c r="U227" i="13"/>
  <c r="T226" i="13"/>
  <c r="T73" i="11"/>
  <c r="S72" i="11"/>
  <c r="T72" i="11" s="1"/>
  <c r="T82" i="11"/>
  <c r="T214" i="11"/>
  <c r="T530" i="11"/>
  <c r="S529" i="11"/>
  <c r="T529" i="11" s="1"/>
  <c r="U556" i="13"/>
  <c r="T555" i="13"/>
  <c r="T65" i="11"/>
  <c r="S33" i="11"/>
  <c r="T33" i="11" s="1"/>
  <c r="T105" i="11"/>
  <c r="T197" i="11"/>
  <c r="S196" i="11"/>
  <c r="H166" i="11"/>
  <c r="N166" i="11"/>
  <c r="N620" i="11" s="1"/>
  <c r="T38" i="11"/>
  <c r="S44" i="11"/>
  <c r="T56" i="11"/>
  <c r="S55" i="11"/>
  <c r="T68" i="11"/>
  <c r="S91" i="11"/>
  <c r="T93" i="11"/>
  <c r="T121" i="11"/>
  <c r="S120" i="11"/>
  <c r="T120" i="11" s="1"/>
  <c r="T124" i="11"/>
  <c r="S188" i="11"/>
  <c r="S191" i="11"/>
  <c r="T191" i="11" s="1"/>
  <c r="S227" i="11"/>
  <c r="R243" i="11"/>
  <c r="T243" i="11" s="1"/>
  <c r="R242" i="11"/>
  <c r="T277" i="11"/>
  <c r="S276" i="11"/>
  <c r="S346" i="11"/>
  <c r="U136" i="13"/>
  <c r="T135" i="13"/>
  <c r="T78" i="11"/>
  <c r="S23" i="11"/>
  <c r="T86" i="11"/>
  <c r="S85" i="11"/>
  <c r="T85" i="11" s="1"/>
  <c r="T100" i="11"/>
  <c r="S127" i="11"/>
  <c r="T152" i="11"/>
  <c r="S161" i="11"/>
  <c r="T223" i="11"/>
  <c r="S222" i="11"/>
  <c r="T222" i="11" s="1"/>
  <c r="R261" i="11"/>
  <c r="T261" i="11" s="1"/>
  <c r="R260" i="11"/>
  <c r="T381" i="11"/>
  <c r="S378" i="11"/>
  <c r="R549" i="11"/>
  <c r="U337" i="13"/>
  <c r="S13" i="13"/>
  <c r="T70" i="11"/>
  <c r="T288" i="11"/>
  <c r="R296" i="11"/>
  <c r="R286" i="11" s="1"/>
  <c r="R285" i="11" s="1"/>
  <c r="R284" i="11" s="1"/>
  <c r="T309" i="11"/>
  <c r="R324" i="11"/>
  <c r="T348" i="11"/>
  <c r="T356" i="11"/>
  <c r="R400" i="11"/>
  <c r="R399" i="11" s="1"/>
  <c r="T426" i="11"/>
  <c r="T433" i="11"/>
  <c r="R437" i="11"/>
  <c r="R439" i="11"/>
  <c r="T439" i="11" s="1"/>
  <c r="T476" i="11"/>
  <c r="S497" i="11"/>
  <c r="T497" i="11" s="1"/>
  <c r="R537" i="11"/>
  <c r="R536" i="11" s="1"/>
  <c r="T557" i="11"/>
  <c r="R572" i="11"/>
  <c r="T589" i="11"/>
  <c r="T605" i="11"/>
  <c r="U27" i="13"/>
  <c r="U40" i="13"/>
  <c r="U44" i="13"/>
  <c r="U70" i="13"/>
  <c r="U97" i="13"/>
  <c r="T155" i="13"/>
  <c r="U166" i="13"/>
  <c r="U201" i="13"/>
  <c r="S210" i="13"/>
  <c r="S209" i="13" s="1"/>
  <c r="S208" i="13" s="1"/>
  <c r="S183" i="13" s="1"/>
  <c r="T209" i="13"/>
  <c r="U232" i="13"/>
  <c r="U239" i="13"/>
  <c r="T238" i="13"/>
  <c r="S245" i="13"/>
  <c r="U260" i="13"/>
  <c r="S259" i="13"/>
  <c r="S273" i="13"/>
  <c r="U297" i="13"/>
  <c r="S303" i="13"/>
  <c r="U303" i="13" s="1"/>
  <c r="U330" i="13"/>
  <c r="H343" i="13"/>
  <c r="M346" i="13"/>
  <c r="U350" i="13"/>
  <c r="S435" i="13"/>
  <c r="S434" i="13" s="1"/>
  <c r="S433" i="13" s="1"/>
  <c r="S432" i="13" s="1"/>
  <c r="U485" i="13"/>
  <c r="T312" i="11"/>
  <c r="R311" i="11"/>
  <c r="T337" i="11"/>
  <c r="S336" i="11"/>
  <c r="T372" i="11"/>
  <c r="T420" i="11"/>
  <c r="S419" i="11"/>
  <c r="T419" i="11" s="1"/>
  <c r="T551" i="11"/>
  <c r="S550" i="11"/>
  <c r="U63" i="13"/>
  <c r="T62" i="13"/>
  <c r="U137" i="13"/>
  <c r="U223" i="13"/>
  <c r="S222" i="13"/>
  <c r="U228" i="13"/>
  <c r="U285" i="13"/>
  <c r="T284" i="13"/>
  <c r="U284" i="13" s="1"/>
  <c r="U356" i="13"/>
  <c r="T355" i="13"/>
  <c r="S271" i="11"/>
  <c r="T271" i="11" s="1"/>
  <c r="S315" i="11"/>
  <c r="R348" i="11"/>
  <c r="R347" i="11" s="1"/>
  <c r="T376" i="11"/>
  <c r="T400" i="11"/>
  <c r="T416" i="11"/>
  <c r="S415" i="11"/>
  <c r="T424" i="11"/>
  <c r="S423" i="11"/>
  <c r="T423" i="11" s="1"/>
  <c r="T434" i="11"/>
  <c r="R458" i="11"/>
  <c r="R447" i="11" s="1"/>
  <c r="R446" i="11" s="1"/>
  <c r="R445" i="11" s="1"/>
  <c r="T463" i="11"/>
  <c r="H484" i="11"/>
  <c r="H517" i="11" s="1"/>
  <c r="T489" i="11"/>
  <c r="S488" i="11"/>
  <c r="S503" i="11"/>
  <c r="T528" i="11"/>
  <c r="S527" i="11"/>
  <c r="T564" i="11"/>
  <c r="S563" i="11"/>
  <c r="S613" i="11"/>
  <c r="S616" i="11"/>
  <c r="U17" i="13"/>
  <c r="U90" i="13"/>
  <c r="U138" i="13"/>
  <c r="U141" i="13"/>
  <c r="U181" i="13"/>
  <c r="U199" i="13"/>
  <c r="U273" i="13"/>
  <c r="U282" i="13"/>
  <c r="T281" i="13"/>
  <c r="S296" i="13"/>
  <c r="U314" i="13"/>
  <c r="S313" i="13"/>
  <c r="S318" i="13"/>
  <c r="S317" i="13" s="1"/>
  <c r="S316" i="13" s="1"/>
  <c r="S315" i="13" s="1"/>
  <c r="U327" i="13"/>
  <c r="S345" i="13"/>
  <c r="S344" i="13" s="1"/>
  <c r="S343" i="13" s="1"/>
  <c r="T469" i="13"/>
  <c r="S268" i="11"/>
  <c r="T291" i="11"/>
  <c r="T303" i="11"/>
  <c r="S302" i="11"/>
  <c r="S307" i="11"/>
  <c r="T308" i="11"/>
  <c r="T375" i="11"/>
  <c r="T382" i="11"/>
  <c r="T394" i="11"/>
  <c r="T425" i="11"/>
  <c r="S458" i="11"/>
  <c r="R515" i="11"/>
  <c r="R510" i="11" s="1"/>
  <c r="R579" i="11"/>
  <c r="R578" i="11" s="1"/>
  <c r="U188" i="13"/>
  <c r="U200" i="13"/>
  <c r="U231" i="13"/>
  <c r="T319" i="13"/>
  <c r="T300" i="11"/>
  <c r="T373" i="11"/>
  <c r="T383" i="11"/>
  <c r="T427" i="11"/>
  <c r="T515" i="11"/>
  <c r="T537" i="11"/>
  <c r="U139" i="13"/>
  <c r="U142" i="13"/>
  <c r="U191" i="13"/>
  <c r="U340" i="13"/>
  <c r="U353" i="13"/>
  <c r="S373" i="13"/>
  <c r="T387" i="13"/>
  <c r="U414" i="13"/>
  <c r="U436" i="13"/>
  <c r="T435" i="13"/>
  <c r="U460" i="13"/>
  <c r="U480" i="13"/>
  <c r="S555" i="13"/>
  <c r="S554" i="13" s="1"/>
  <c r="S553" i="13" s="1"/>
  <c r="S552" i="13" s="1"/>
  <c r="S567" i="13"/>
  <c r="U624" i="13"/>
  <c r="S445" i="13"/>
  <c r="S444" i="13" s="1"/>
  <c r="S443" i="13" s="1"/>
  <c r="S442" i="13" s="1"/>
  <c r="U471" i="13"/>
  <c r="U486" i="13"/>
  <c r="S485" i="13"/>
  <c r="S484" i="13" s="1"/>
  <c r="U513" i="13"/>
  <c r="T512" i="13"/>
  <c r="U530" i="13"/>
  <c r="S529" i="13"/>
  <c r="S528" i="13" s="1"/>
  <c r="U528" i="13" s="1"/>
  <c r="U689" i="13"/>
  <c r="U334" i="13"/>
  <c r="U352" i="13"/>
  <c r="U381" i="13"/>
  <c r="T380" i="13"/>
  <c r="N403" i="13"/>
  <c r="N393" i="13" s="1"/>
  <c r="U405" i="13"/>
  <c r="U450" i="13"/>
  <c r="T449" i="13"/>
  <c r="U449" i="13" s="1"/>
  <c r="U466" i="13"/>
  <c r="T465" i="13"/>
  <c r="U465" i="13" s="1"/>
  <c r="S472" i="13"/>
  <c r="S471" i="13" s="1"/>
  <c r="S470" i="13" s="1"/>
  <c r="S469" i="13" s="1"/>
  <c r="S468" i="13" s="1"/>
  <c r="S452" i="13" s="1"/>
  <c r="S424" i="13" s="1"/>
  <c r="T497" i="13"/>
  <c r="U517" i="13"/>
  <c r="S516" i="13"/>
  <c r="U532" i="13"/>
  <c r="U544" i="13"/>
  <c r="S594" i="13"/>
  <c r="S593" i="13" s="1"/>
  <c r="U639" i="13"/>
  <c r="U413" i="13"/>
  <c r="T412" i="13"/>
  <c r="U422" i="13"/>
  <c r="T421" i="13"/>
  <c r="U439" i="13"/>
  <c r="U447" i="13"/>
  <c r="T446" i="13"/>
  <c r="U463" i="13"/>
  <c r="T462" i="13"/>
  <c r="S521" i="13"/>
  <c r="S520" i="13" s="1"/>
  <c r="S519" i="13" s="1"/>
  <c r="U687" i="13"/>
  <c r="U437" i="13"/>
  <c r="U440" i="13"/>
  <c r="T503" i="13"/>
  <c r="T540" i="13"/>
  <c r="T547" i="13"/>
  <c r="T604" i="13"/>
  <c r="S687" i="13"/>
  <c r="S686" i="13" s="1"/>
  <c r="U507" i="13"/>
  <c r="T618" i="13"/>
  <c r="T696" i="13"/>
  <c r="U696" i="13" s="1"/>
  <c r="S535" i="13"/>
  <c r="S534" i="13" s="1"/>
  <c r="U534" i="13" s="1"/>
  <c r="R398" i="11" l="1"/>
  <c r="T399" i="11"/>
  <c r="U380" i="13"/>
  <c r="T379" i="13"/>
  <c r="U379" i="13" s="1"/>
  <c r="T378" i="13"/>
  <c r="U512" i="13"/>
  <c r="T511" i="13"/>
  <c r="T613" i="11"/>
  <c r="S612" i="11"/>
  <c r="T336" i="11"/>
  <c r="S322" i="11"/>
  <c r="S335" i="11"/>
  <c r="T335" i="11" s="1"/>
  <c r="U245" i="13"/>
  <c r="S244" i="13"/>
  <c r="U244" i="13" s="1"/>
  <c r="S243" i="13"/>
  <c r="U604" i="13"/>
  <c r="T594" i="13"/>
  <c r="S483" i="13"/>
  <c r="U483" i="13" s="1"/>
  <c r="U484" i="13"/>
  <c r="S482" i="13"/>
  <c r="U387" i="13"/>
  <c r="T386" i="13"/>
  <c r="T458" i="11"/>
  <c r="S447" i="11"/>
  <c r="T302" i="11"/>
  <c r="S286" i="11"/>
  <c r="U281" i="13"/>
  <c r="T280" i="13"/>
  <c r="R346" i="11"/>
  <c r="R345" i="11"/>
  <c r="U222" i="13"/>
  <c r="S221" i="13"/>
  <c r="T378" i="11"/>
  <c r="S368" i="11"/>
  <c r="T368" i="11" s="1"/>
  <c r="S367" i="11"/>
  <c r="T23" i="11"/>
  <c r="S21" i="11"/>
  <c r="T21" i="11" s="1"/>
  <c r="S20" i="11"/>
  <c r="S22" i="11"/>
  <c r="T22" i="11" s="1"/>
  <c r="T146" i="11"/>
  <c r="R145" i="11"/>
  <c r="U37" i="13"/>
  <c r="T36" i="13"/>
  <c r="T98" i="11"/>
  <c r="S97" i="11"/>
  <c r="U10" i="13"/>
  <c r="T253" i="11"/>
  <c r="S252" i="11"/>
  <c r="T607" i="13"/>
  <c r="U607" i="13" s="1"/>
  <c r="U608" i="13"/>
  <c r="U618" i="13"/>
  <c r="T617" i="13"/>
  <c r="T615" i="13"/>
  <c r="U547" i="13"/>
  <c r="T546" i="13"/>
  <c r="U546" i="13" s="1"/>
  <c r="U472" i="13"/>
  <c r="U529" i="13"/>
  <c r="U446" i="13"/>
  <c r="T444" i="13"/>
  <c r="T445" i="13"/>
  <c r="U445" i="13" s="1"/>
  <c r="U435" i="13"/>
  <c r="T434" i="13"/>
  <c r="S368" i="13"/>
  <c r="U373" i="13"/>
  <c r="U319" i="13"/>
  <c r="T318" i="13"/>
  <c r="R577" i="11"/>
  <c r="T578" i="11"/>
  <c r="T347" i="11"/>
  <c r="U470" i="13"/>
  <c r="S312" i="13"/>
  <c r="U313" i="13"/>
  <c r="T616" i="11"/>
  <c r="S615" i="11"/>
  <c r="T615" i="11" s="1"/>
  <c r="T527" i="11"/>
  <c r="S526" i="11"/>
  <c r="T315" i="11"/>
  <c r="S314" i="11"/>
  <c r="T314" i="11" s="1"/>
  <c r="T550" i="11"/>
  <c r="S549" i="11"/>
  <c r="T549" i="11" s="1"/>
  <c r="S548" i="11"/>
  <c r="R535" i="11"/>
  <c r="T536" i="11"/>
  <c r="R436" i="11"/>
  <c r="T437" i="11"/>
  <c r="S12" i="13"/>
  <c r="U12" i="13" s="1"/>
  <c r="S10" i="13"/>
  <c r="U13" i="13"/>
  <c r="S11" i="13"/>
  <c r="U11" i="13" s="1"/>
  <c r="R241" i="11"/>
  <c r="T242" i="11"/>
  <c r="T55" i="11"/>
  <c r="S48" i="11"/>
  <c r="U555" i="13"/>
  <c r="T554" i="13"/>
  <c r="S63" i="11"/>
  <c r="T310" i="13"/>
  <c r="U16" i="13"/>
  <c r="T15" i="13"/>
  <c r="U15" i="13" s="1"/>
  <c r="U66" i="13"/>
  <c r="T65" i="13"/>
  <c r="U65" i="13" s="1"/>
  <c r="S591" i="11"/>
  <c r="R103" i="11"/>
  <c r="R102" i="11" s="1"/>
  <c r="R89" i="11" s="1"/>
  <c r="R166" i="11" s="1"/>
  <c r="T519" i="11"/>
  <c r="U652" i="13"/>
  <c r="T651" i="13"/>
  <c r="S205" i="11"/>
  <c r="T206" i="11"/>
  <c r="U540" i="13"/>
  <c r="T539" i="13"/>
  <c r="U497" i="13"/>
  <c r="T496" i="13"/>
  <c r="U496" i="13" s="1"/>
  <c r="T495" i="13"/>
  <c r="S112" i="11"/>
  <c r="T112" i="11" s="1"/>
  <c r="T113" i="11"/>
  <c r="U412" i="13"/>
  <c r="T411" i="13"/>
  <c r="M343" i="13"/>
  <c r="N346" i="13"/>
  <c r="M308" i="13"/>
  <c r="T208" i="13"/>
  <c r="U209" i="13"/>
  <c r="S145" i="11"/>
  <c r="T161" i="11"/>
  <c r="T346" i="11"/>
  <c r="T188" i="11"/>
  <c r="S187" i="11"/>
  <c r="H620" i="11"/>
  <c r="R226" i="11"/>
  <c r="R227" i="11"/>
  <c r="T172" i="11"/>
  <c r="S170" i="11"/>
  <c r="S171" i="11"/>
  <c r="T171" i="11" s="1"/>
  <c r="S168" i="11"/>
  <c r="T13" i="11"/>
  <c r="S12" i="11"/>
  <c r="U163" i="13"/>
  <c r="T162" i="13"/>
  <c r="U521" i="13"/>
  <c r="S685" i="13"/>
  <c r="S683" i="13"/>
  <c r="U535" i="13"/>
  <c r="U462" i="13"/>
  <c r="T455" i="13"/>
  <c r="R509" i="11"/>
  <c r="T509" i="11" s="1"/>
  <c r="R508" i="11"/>
  <c r="T510" i="11"/>
  <c r="T307" i="11"/>
  <c r="S306" i="11"/>
  <c r="T268" i="11"/>
  <c r="S267" i="11"/>
  <c r="S294" i="13"/>
  <c r="S295" i="13"/>
  <c r="U295" i="13" s="1"/>
  <c r="U296" i="13"/>
  <c r="T563" i="11"/>
  <c r="S561" i="11"/>
  <c r="S562" i="11"/>
  <c r="T562" i="11" s="1"/>
  <c r="T503" i="11"/>
  <c r="S502" i="11"/>
  <c r="U355" i="13"/>
  <c r="T345" i="13"/>
  <c r="U62" i="13"/>
  <c r="T61" i="13"/>
  <c r="U61" i="13" s="1"/>
  <c r="T60" i="13"/>
  <c r="T58" i="13"/>
  <c r="S272" i="13"/>
  <c r="U272" i="13" s="1"/>
  <c r="S271" i="13"/>
  <c r="U238" i="13"/>
  <c r="T237" i="13"/>
  <c r="U210" i="13"/>
  <c r="U155" i="13"/>
  <c r="T154" i="13"/>
  <c r="R571" i="11"/>
  <c r="T571" i="11" s="1"/>
  <c r="R570" i="11"/>
  <c r="R322" i="11"/>
  <c r="R321" i="11" s="1"/>
  <c r="R320" i="11" s="1"/>
  <c r="R323" i="11"/>
  <c r="T323" i="11" s="1"/>
  <c r="T324" i="11"/>
  <c r="T229" i="11"/>
  <c r="U135" i="13"/>
  <c r="T134" i="13"/>
  <c r="U134" i="13" s="1"/>
  <c r="S275" i="11"/>
  <c r="T276" i="11"/>
  <c r="T227" i="11"/>
  <c r="T91" i="11"/>
  <c r="T44" i="11"/>
  <c r="S36" i="11"/>
  <c r="T36" i="11" s="1"/>
  <c r="T196" i="11"/>
  <c r="S195" i="11"/>
  <c r="S35" i="11"/>
  <c r="U686" i="13"/>
  <c r="U226" i="13"/>
  <c r="T225" i="13"/>
  <c r="R92" i="11"/>
  <c r="T92" i="11" s="1"/>
  <c r="R91" i="11"/>
  <c r="T213" i="11"/>
  <c r="S212" i="11"/>
  <c r="S75" i="11"/>
  <c r="T75" i="11" s="1"/>
  <c r="T76" i="11"/>
  <c r="U262" i="13"/>
  <c r="T261" i="13"/>
  <c r="S64" i="11"/>
  <c r="T64" i="11" s="1"/>
  <c r="T408" i="11"/>
  <c r="S103" i="11"/>
  <c r="U520" i="13"/>
  <c r="T119" i="13"/>
  <c r="U119" i="13" s="1"/>
  <c r="S518" i="13"/>
  <c r="U519" i="13"/>
  <c r="R259" i="11"/>
  <c r="T260" i="11"/>
  <c r="U503" i="13"/>
  <c r="T502" i="13"/>
  <c r="U421" i="13"/>
  <c r="T419" i="13"/>
  <c r="T420" i="13"/>
  <c r="U420" i="13" s="1"/>
  <c r="S515" i="13"/>
  <c r="U516" i="13"/>
  <c r="U469" i="13"/>
  <c r="T468" i="13"/>
  <c r="U468" i="13" s="1"/>
  <c r="T488" i="11"/>
  <c r="S487" i="11"/>
  <c r="T415" i="11"/>
  <c r="S414" i="11"/>
  <c r="R307" i="11"/>
  <c r="R306" i="11" s="1"/>
  <c r="R305" i="11" s="1"/>
  <c r="R283" i="11" s="1"/>
  <c r="T311" i="11"/>
  <c r="S254" i="13"/>
  <c r="U259" i="13"/>
  <c r="S126" i="11"/>
  <c r="T126" i="11" s="1"/>
  <c r="T127" i="11"/>
  <c r="U419" i="13" l="1"/>
  <c r="T418" i="13"/>
  <c r="U58" i="13"/>
  <c r="S682" i="13"/>
  <c r="U683" i="13"/>
  <c r="U539" i="13"/>
  <c r="T538" i="13"/>
  <c r="S486" i="11"/>
  <c r="T487" i="11"/>
  <c r="S211" i="11"/>
  <c r="T212" i="11"/>
  <c r="U225" i="13"/>
  <c r="T224" i="13"/>
  <c r="T195" i="11"/>
  <c r="U154" i="13"/>
  <c r="T153" i="13"/>
  <c r="U60" i="13"/>
  <c r="T59" i="13"/>
  <c r="U59" i="13" s="1"/>
  <c r="T561" i="11"/>
  <c r="S560" i="11"/>
  <c r="S293" i="13"/>
  <c r="U294" i="13"/>
  <c r="T454" i="13"/>
  <c r="U455" i="13"/>
  <c r="S684" i="13"/>
  <c r="U684" i="13" s="1"/>
  <c r="U685" i="13"/>
  <c r="T12" i="11"/>
  <c r="T170" i="11"/>
  <c r="S169" i="11"/>
  <c r="T169" i="11" s="1"/>
  <c r="U411" i="13"/>
  <c r="T410" i="13"/>
  <c r="U495" i="13"/>
  <c r="T494" i="13"/>
  <c r="U651" i="13"/>
  <c r="T650" i="13"/>
  <c r="U650" i="13" s="1"/>
  <c r="U515" i="13"/>
  <c r="S511" i="13"/>
  <c r="S510" i="13" s="1"/>
  <c r="S509" i="13" s="1"/>
  <c r="S493" i="13" s="1"/>
  <c r="U502" i="13"/>
  <c r="T501" i="13"/>
  <c r="T103" i="11"/>
  <c r="S102" i="11"/>
  <c r="S270" i="13"/>
  <c r="U271" i="13"/>
  <c r="T502" i="11"/>
  <c r="S501" i="11"/>
  <c r="T187" i="11"/>
  <c r="S186" i="11"/>
  <c r="T145" i="11"/>
  <c r="N343" i="13"/>
  <c r="N308" i="13"/>
  <c r="T63" i="11"/>
  <c r="S62" i="11"/>
  <c r="S547" i="11"/>
  <c r="T547" i="11" s="1"/>
  <c r="T548" i="11"/>
  <c r="S546" i="11"/>
  <c r="U615" i="13"/>
  <c r="T614" i="13"/>
  <c r="U36" i="13"/>
  <c r="T35" i="13"/>
  <c r="U35" i="13" s="1"/>
  <c r="S366" i="11"/>
  <c r="T367" i="11"/>
  <c r="S242" i="13"/>
  <c r="U243" i="13"/>
  <c r="T322" i="11"/>
  <c r="S321" i="11"/>
  <c r="T510" i="13"/>
  <c r="U511" i="13"/>
  <c r="T414" i="11"/>
  <c r="S413" i="11"/>
  <c r="R569" i="11"/>
  <c r="T570" i="11"/>
  <c r="R506" i="11"/>
  <c r="R507" i="11"/>
  <c r="T507" i="11" s="1"/>
  <c r="T508" i="11"/>
  <c r="T161" i="13"/>
  <c r="U162" i="13"/>
  <c r="T168" i="11"/>
  <c r="S175" i="11"/>
  <c r="T175" i="11" s="1"/>
  <c r="T205" i="11"/>
  <c r="S204" i="11"/>
  <c r="T204" i="11" s="1"/>
  <c r="T553" i="13"/>
  <c r="U554" i="13"/>
  <c r="U617" i="13"/>
  <c r="T616" i="13"/>
  <c r="U616" i="13" s="1"/>
  <c r="S240" i="11"/>
  <c r="T252" i="11"/>
  <c r="S19" i="11"/>
  <c r="T19" i="11" s="1"/>
  <c r="T20" i="11"/>
  <c r="R344" i="11"/>
  <c r="T345" i="11"/>
  <c r="S285" i="11"/>
  <c r="T286" i="11"/>
  <c r="T385" i="13"/>
  <c r="U386" i="13"/>
  <c r="S251" i="13"/>
  <c r="U254" i="13"/>
  <c r="S253" i="13"/>
  <c r="U237" i="13"/>
  <c r="T236" i="13"/>
  <c r="S305" i="11"/>
  <c r="T305" i="11" s="1"/>
  <c r="T306" i="11"/>
  <c r="U208" i="13"/>
  <c r="T183" i="13"/>
  <c r="U183" i="13" s="1"/>
  <c r="R240" i="11"/>
  <c r="T241" i="11"/>
  <c r="S309" i="13"/>
  <c r="S311" i="13"/>
  <c r="U312" i="13"/>
  <c r="R576" i="11"/>
  <c r="T577" i="11"/>
  <c r="S366" i="13"/>
  <c r="S367" i="13"/>
  <c r="U367" i="13" s="1"/>
  <c r="U368" i="13"/>
  <c r="U444" i="13"/>
  <c r="T443" i="13"/>
  <c r="T97" i="11"/>
  <c r="S96" i="11"/>
  <c r="T96" i="11" s="1"/>
  <c r="T593" i="13"/>
  <c r="U593" i="13" s="1"/>
  <c r="U594" i="13"/>
  <c r="S619" i="11"/>
  <c r="T619" i="11" s="1"/>
  <c r="T612" i="11"/>
  <c r="U378" i="13"/>
  <c r="T377" i="13"/>
  <c r="T35" i="11"/>
  <c r="S34" i="11"/>
  <c r="T34" i="11" s="1"/>
  <c r="R258" i="11"/>
  <c r="T259" i="11"/>
  <c r="T48" i="11"/>
  <c r="S47" i="11"/>
  <c r="T47" i="11" s="1"/>
  <c r="R534" i="11"/>
  <c r="T535" i="11"/>
  <c r="T317" i="13"/>
  <c r="U318" i="13"/>
  <c r="U434" i="13"/>
  <c r="T433" i="13"/>
  <c r="U221" i="13"/>
  <c r="S217" i="13"/>
  <c r="U280" i="13"/>
  <c r="T279" i="13"/>
  <c r="S446" i="11"/>
  <c r="T447" i="11"/>
  <c r="S476" i="13"/>
  <c r="U482" i="13"/>
  <c r="R397" i="11"/>
  <c r="T398" i="11"/>
  <c r="S274" i="11"/>
  <c r="T275" i="11"/>
  <c r="T344" i="13"/>
  <c r="U345" i="13"/>
  <c r="R225" i="11"/>
  <c r="T226" i="11"/>
  <c r="T267" i="11"/>
  <c r="S266" i="11"/>
  <c r="T266" i="11" l="1"/>
  <c r="S265" i="11"/>
  <c r="T265" i="11" s="1"/>
  <c r="T274" i="11"/>
  <c r="S258" i="11"/>
  <c r="T258" i="11" s="1"/>
  <c r="R533" i="11"/>
  <c r="T534" i="11"/>
  <c r="U377" i="13"/>
  <c r="T376" i="13"/>
  <c r="U443" i="13"/>
  <c r="T442" i="13"/>
  <c r="U442" i="13" s="1"/>
  <c r="S310" i="13"/>
  <c r="U310" i="13" s="1"/>
  <c r="U311" i="13"/>
  <c r="U161" i="13"/>
  <c r="T546" i="11"/>
  <c r="T186" i="11"/>
  <c r="S185" i="11"/>
  <c r="U501" i="13"/>
  <c r="T500" i="13"/>
  <c r="U500" i="13" s="1"/>
  <c r="U410" i="13"/>
  <c r="T393" i="13"/>
  <c r="T560" i="11"/>
  <c r="S559" i="11"/>
  <c r="T559" i="11" s="1"/>
  <c r="U153" i="13"/>
  <c r="T152" i="13"/>
  <c r="U224" i="13"/>
  <c r="U418" i="13"/>
  <c r="T417" i="13"/>
  <c r="S216" i="13"/>
  <c r="U217" i="13"/>
  <c r="S308" i="13"/>
  <c r="U309" i="13"/>
  <c r="U236" i="13"/>
  <c r="T235" i="13"/>
  <c r="U235" i="13" s="1"/>
  <c r="S250" i="13"/>
  <c r="U250" i="13" s="1"/>
  <c r="U251" i="13"/>
  <c r="T285" i="11"/>
  <c r="S284" i="11"/>
  <c r="T552" i="13"/>
  <c r="U552" i="13" s="1"/>
  <c r="U553" i="13"/>
  <c r="R568" i="11"/>
  <c r="T569" i="11"/>
  <c r="U510" i="13"/>
  <c r="T509" i="13"/>
  <c r="U509" i="13" s="1"/>
  <c r="S241" i="13"/>
  <c r="U242" i="13"/>
  <c r="S269" i="13"/>
  <c r="U270" i="13"/>
  <c r="T453" i="13"/>
  <c r="U454" i="13"/>
  <c r="T486" i="11"/>
  <c r="S485" i="11"/>
  <c r="S681" i="13"/>
  <c r="U682" i="13"/>
  <c r="U344" i="13"/>
  <c r="T343" i="13"/>
  <c r="R396" i="11"/>
  <c r="T397" i="11"/>
  <c r="T446" i="11"/>
  <c r="S445" i="11"/>
  <c r="U317" i="13"/>
  <c r="T316" i="13"/>
  <c r="R575" i="11"/>
  <c r="T575" i="11" s="1"/>
  <c r="T576" i="11"/>
  <c r="T413" i="11"/>
  <c r="S412" i="11"/>
  <c r="S320" i="11"/>
  <c r="T320" i="11" s="1"/>
  <c r="T321" i="11"/>
  <c r="U614" i="13"/>
  <c r="T583" i="13"/>
  <c r="S500" i="11"/>
  <c r="T500" i="11" s="1"/>
  <c r="T501" i="11"/>
  <c r="S89" i="11"/>
  <c r="T89" i="11" s="1"/>
  <c r="T102" i="11"/>
  <c r="U494" i="13"/>
  <c r="S194" i="11"/>
  <c r="T194" i="11" s="1"/>
  <c r="U538" i="13"/>
  <c r="T537" i="13"/>
  <c r="T34" i="13"/>
  <c r="R210" i="11"/>
  <c r="R238" i="11" s="1"/>
  <c r="T225" i="11"/>
  <c r="S475" i="13"/>
  <c r="U476" i="13"/>
  <c r="S365" i="13"/>
  <c r="U365" i="13" s="1"/>
  <c r="S364" i="13"/>
  <c r="U366" i="13"/>
  <c r="U279" i="13"/>
  <c r="T278" i="13"/>
  <c r="U433" i="13"/>
  <c r="T432" i="13"/>
  <c r="U432" i="13" s="1"/>
  <c r="R341" i="11"/>
  <c r="S252" i="13"/>
  <c r="U252" i="13" s="1"/>
  <c r="U253" i="13"/>
  <c r="T384" i="13"/>
  <c r="U385" i="13"/>
  <c r="T344" i="11"/>
  <c r="R343" i="11"/>
  <c r="T240" i="11"/>
  <c r="R517" i="11"/>
  <c r="T506" i="11"/>
  <c r="T366" i="11"/>
  <c r="S365" i="11"/>
  <c r="T62" i="11"/>
  <c r="S61" i="11"/>
  <c r="S291" i="13"/>
  <c r="U291" i="13" s="1"/>
  <c r="S292" i="13"/>
  <c r="U292" i="13" s="1"/>
  <c r="U293" i="13"/>
  <c r="T211" i="11"/>
  <c r="S210" i="11"/>
  <c r="U681" i="13" l="1"/>
  <c r="S582" i="13"/>
  <c r="T452" i="13"/>
  <c r="U453" i="13"/>
  <c r="U241" i="13"/>
  <c r="R591" i="11"/>
  <c r="T591" i="11" s="1"/>
  <c r="T568" i="11"/>
  <c r="U216" i="13"/>
  <c r="S215" i="13"/>
  <c r="T61" i="11"/>
  <c r="S166" i="11"/>
  <c r="R482" i="11"/>
  <c r="T343" i="11"/>
  <c r="U364" i="13"/>
  <c r="S342" i="13"/>
  <c r="T412" i="11"/>
  <c r="S396" i="11"/>
  <c r="T396" i="11" s="1"/>
  <c r="T214" i="13"/>
  <c r="S566" i="11"/>
  <c r="U376" i="13"/>
  <c r="T375" i="13"/>
  <c r="U375" i="13" s="1"/>
  <c r="T277" i="13"/>
  <c r="U278" i="13"/>
  <c r="T365" i="11"/>
  <c r="S341" i="11"/>
  <c r="T341" i="11" s="1"/>
  <c r="U34" i="13"/>
  <c r="T493" i="13"/>
  <c r="T445" i="11"/>
  <c r="S436" i="11"/>
  <c r="T436" i="11" s="1"/>
  <c r="T342" i="13"/>
  <c r="U343" i="13"/>
  <c r="T485" i="11"/>
  <c r="S484" i="11"/>
  <c r="U417" i="13"/>
  <c r="T416" i="13"/>
  <c r="U416" i="13" s="1"/>
  <c r="U152" i="13"/>
  <c r="T151" i="13"/>
  <c r="U151" i="13" s="1"/>
  <c r="U393" i="13"/>
  <c r="T392" i="13"/>
  <c r="T185" i="11"/>
  <c r="S184" i="11"/>
  <c r="T184" i="11" s="1"/>
  <c r="T582" i="13"/>
  <c r="U582" i="13" s="1"/>
  <c r="U583" i="13"/>
  <c r="U316" i="13"/>
  <c r="T315" i="13"/>
  <c r="S283" i="11"/>
  <c r="T283" i="11" s="1"/>
  <c r="T284" i="11"/>
  <c r="T210" i="11"/>
  <c r="S238" i="11"/>
  <c r="T238" i="11" s="1"/>
  <c r="U384" i="13"/>
  <c r="T383" i="13"/>
  <c r="U383" i="13" s="1"/>
  <c r="S474" i="13"/>
  <c r="S391" i="13" s="1"/>
  <c r="U475" i="13"/>
  <c r="T518" i="13"/>
  <c r="U518" i="13" s="1"/>
  <c r="U537" i="13"/>
  <c r="S261" i="13"/>
  <c r="U261" i="13" s="1"/>
  <c r="U269" i="13"/>
  <c r="S307" i="13"/>
  <c r="U308" i="13"/>
  <c r="T533" i="11"/>
  <c r="R526" i="11"/>
  <c r="U277" i="13" l="1"/>
  <c r="T276" i="13"/>
  <c r="U276" i="13" s="1"/>
  <c r="U214" i="13"/>
  <c r="T160" i="13"/>
  <c r="U452" i="13"/>
  <c r="T424" i="13"/>
  <c r="U424" i="13" s="1"/>
  <c r="U392" i="13"/>
  <c r="U493" i="13"/>
  <c r="T474" i="13"/>
  <c r="U474" i="13" s="1"/>
  <c r="S482" i="11"/>
  <c r="T482" i="11" s="1"/>
  <c r="S214" i="13"/>
  <c r="S160" i="13" s="1"/>
  <c r="S159" i="13" s="1"/>
  <c r="U215" i="13"/>
  <c r="S306" i="13"/>
  <c r="U342" i="13"/>
  <c r="R566" i="11"/>
  <c r="R620" i="11" s="1"/>
  <c r="T526" i="11"/>
  <c r="U315" i="13"/>
  <c r="T307" i="13"/>
  <c r="T484" i="11"/>
  <c r="S517" i="11"/>
  <c r="T517" i="11" s="1"/>
  <c r="T33" i="13"/>
  <c r="T566" i="11"/>
  <c r="T166" i="11"/>
  <c r="S620" i="11"/>
  <c r="T620" i="11" s="1"/>
  <c r="S701" i="13" l="1"/>
  <c r="T159" i="13"/>
  <c r="U159" i="13" s="1"/>
  <c r="U160" i="13"/>
  <c r="U33" i="13"/>
  <c r="T306" i="13"/>
  <c r="U306" i="13" s="1"/>
  <c r="U307" i="13"/>
  <c r="T391" i="13"/>
  <c r="U391" i="13" s="1"/>
  <c r="T701" i="13" l="1"/>
  <c r="U701" i="13" s="1"/>
</calcChain>
</file>

<file path=xl/sharedStrings.xml><?xml version="1.0" encoding="utf-8"?>
<sst xmlns="http://schemas.openxmlformats.org/spreadsheetml/2006/main" count="6552" uniqueCount="565">
  <si>
    <t>09 1 00 00000</t>
  </si>
  <si>
    <t>09 1 01 00000</t>
  </si>
  <si>
    <t>09 1 01 92310</t>
  </si>
  <si>
    <t>09 1 01 S2310</t>
  </si>
  <si>
    <t>Расходы на текущий, капитальный ремонт гидротехнических сооружений (в т.ч. разработку ПСД), находящихся в муниципальной собственности, предназначенных для защиты от наводнений в результате прохождения паводков на условиях софинансирования</t>
  </si>
  <si>
    <t>Основное мероприятия "Благоустройство дворовых территорий"</t>
  </si>
  <si>
    <t>Субсидии бюджетам МО ПК на поддержку муниципальных программ по благоустройству территорий муниципальных образований</t>
  </si>
  <si>
    <t>13 9  01 92610</t>
  </si>
  <si>
    <t>05 2 Е2 50970</t>
  </si>
  <si>
    <t>13 9  01 S2610</t>
  </si>
  <si>
    <t>Поддержка муниципальной программы по благоустройству территории муниципального образования на условиях софинансирования</t>
  </si>
  <si>
    <t>13 9 F2 00000</t>
  </si>
  <si>
    <t>Федеральный проект "Формирование комфортной городской среды"</t>
  </si>
  <si>
    <t>Субсидии бюджетам муниципальных образований Приморского края на поддержку муниципальных программ формирования современной городской среды</t>
  </si>
  <si>
    <t>13 9 F2 55550</t>
  </si>
  <si>
    <t>05 1 01 92010</t>
  </si>
  <si>
    <t>05 1 01 S2010</t>
  </si>
  <si>
    <t>05 2 E2 50970</t>
  </si>
  <si>
    <t>05 2 E2 00000</t>
  </si>
  <si>
    <t>Федеральный проект "Успех каждого ребенка"</t>
  </si>
  <si>
    <t>06 9 01 92540</t>
  </si>
  <si>
    <t>06 9 01 S2540</t>
  </si>
  <si>
    <t>Расходы на комплектование книжных фондов и обеспечение информационно-техническим оборудованием библиотек на условиях софинансирования</t>
  </si>
  <si>
    <t>15 9 01 L4970</t>
  </si>
  <si>
    <t>15 9 01 00000</t>
  </si>
  <si>
    <t>15 9 00 00000</t>
  </si>
  <si>
    <t>15 0 00 00000</t>
  </si>
  <si>
    <t xml:space="preserve">Муниципальная программа "Обеспечение жильем молодых семей Дальнереченского городского округа" </t>
  </si>
  <si>
    <t>05 2 01 93140</t>
  </si>
  <si>
    <t xml:space="preserve"> Муниципальная программа "Развитие образования Дальнереченского городского округа"</t>
  </si>
  <si>
    <t>Подпрограмма "Развитие системы общего образования Дальнереченского городского округа"</t>
  </si>
  <si>
    <t>Основное мероприятие  "Финансовое обеспечение учреждений общего образования"</t>
  </si>
  <si>
    <t>99 9 01 M0820</t>
  </si>
  <si>
    <t>Оценка недвижимости, признание прав и регулирование отношений по муниципальной собственности (мероприятия по реализации муниципальной политики в области приватизации и управления муниципальной собственностью)</t>
  </si>
  <si>
    <t>Дополнительное образование детей</t>
  </si>
  <si>
    <t>0703</t>
  </si>
  <si>
    <t>Основное мероприятие "Обеспечение деятельности органов местного самоуправления"</t>
  </si>
  <si>
    <t>99 0 01 00000</t>
  </si>
  <si>
    <t>99 9 01 10010</t>
  </si>
  <si>
    <t>99 9 01 00000</t>
  </si>
  <si>
    <t>99 9 01 10020</t>
  </si>
  <si>
    <t>99 9 01 10030</t>
  </si>
  <si>
    <t>99 9 01 10040</t>
  </si>
  <si>
    <t>Основное мероприятие "Исполнение отдельных государственных полномочий"</t>
  </si>
  <si>
    <t>99 9 02 00000</t>
  </si>
  <si>
    <t>99 9 01 10050</t>
  </si>
  <si>
    <t>99 9 01 20270</t>
  </si>
  <si>
    <t>Основное мероприятие "Организация деятельности МФЦ  на территории Дальнереченского городского округа"</t>
  </si>
  <si>
    <t>08 9 01 00000</t>
  </si>
  <si>
    <t>08 9 01 S2070</t>
  </si>
  <si>
    <t>Основное мероприятие "Обеспечение деятельности в сфере установленных функций"</t>
  </si>
  <si>
    <t>99 9 01 20140</t>
  </si>
  <si>
    <t>99 9 01 20240</t>
  </si>
  <si>
    <t>99 9 01 20290</t>
  </si>
  <si>
    <t>99 9 01 20300</t>
  </si>
  <si>
    <t>99 9 02 59300</t>
  </si>
  <si>
    <t>99 9 02 93010</t>
  </si>
  <si>
    <t>99 9 02 93030</t>
  </si>
  <si>
    <t>99 9 02 93100</t>
  </si>
  <si>
    <t>(рублей)</t>
  </si>
  <si>
    <t>Материальная помощь на погребение и организацию похорон почётного жителя Дальнереченского городского округа</t>
  </si>
  <si>
    <t>99 9 01 20530</t>
  </si>
  <si>
    <t>Профессиональная подготовка, переподготовка и повышение квалификации</t>
  </si>
  <si>
    <t>0705</t>
  </si>
  <si>
    <t>Муниципальная программа "Развитие муниципальной службы в администрации Дальнереченского городского округа"</t>
  </si>
  <si>
    <t>12 0 00 00000</t>
  </si>
  <si>
    <t>12 9 00 00000</t>
  </si>
  <si>
    <t>Основное мероприятие " Повышение уровня профессиональной подготовки муниципальных служащих"</t>
  </si>
  <si>
    <t>12 9 01 00000</t>
  </si>
  <si>
    <t>12 9 01 20540</t>
  </si>
  <si>
    <t>7</t>
  </si>
  <si>
    <t>Обучение муниципальных служащих по программам повышения квалификации  и профессиональной переподготовки</t>
  </si>
  <si>
    <t>Капитальный ремонт и ремонт автомобильных дорог общего пользования населенных пунктов за счет средств местного бюджета на условиях софинансирования</t>
  </si>
  <si>
    <t>02 1 01 S2390</t>
  </si>
  <si>
    <t>Субсидии бюджетам МО ПК на капитальный ремонт и ремонт автомобильных дорог общего пользования населенных пунктов за счет дорожного фонда Приморского края</t>
  </si>
  <si>
    <t>02 1 01 92390</t>
  </si>
  <si>
    <t xml:space="preserve">0503 </t>
  </si>
  <si>
    <t>13 9 00 00000</t>
  </si>
  <si>
    <t>13 9 01 00000</t>
  </si>
  <si>
    <t>Муниципальная программа "Формирование современной городской среды Дальнереченского городского округа"</t>
  </si>
  <si>
    <t>13 0 00 00000</t>
  </si>
  <si>
    <t>Другие вопросы в области социальной политики</t>
  </si>
  <si>
    <t>1006</t>
  </si>
  <si>
    <t>Основное мероприятие "Осуществление полномочий в области социальной политики"</t>
  </si>
  <si>
    <t>Судебная система</t>
  </si>
  <si>
    <t>0105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</si>
  <si>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</si>
  <si>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99 9 02 51200</t>
  </si>
  <si>
    <t>Составление (изменение) списков кандидатов в присяжные заседатели для Приморского краевого суда</t>
  </si>
  <si>
    <t>Мероприятия по патриотическому  воспитанию граждан на территории Дальнереченского городского округа</t>
  </si>
  <si>
    <t xml:space="preserve">Мероприятия по патриотическому  воспитанию граждан на территории Дальнереченского городского округа </t>
  </si>
  <si>
    <t>Муниципальная программа "Профилактика терроризма и экстремизма в Дальнереченском городском округе"</t>
  </si>
  <si>
    <t>14 0 00 00000</t>
  </si>
  <si>
    <t>Основное мероприятие "Профилактика терроризма и экстремизма, а также минимизация последствий их проявления"</t>
  </si>
  <si>
    <t>Мероприятия по профилактике экстремизма и терроризма, профилактике правонарушений и борьбе с преступностью</t>
  </si>
  <si>
    <t>14 9 00 00000</t>
  </si>
  <si>
    <t>14 9 01 00000</t>
  </si>
  <si>
    <t>14 9 01 20190</t>
  </si>
  <si>
    <t>Телевидение и радиовещание</t>
  </si>
  <si>
    <t>1201</t>
  </si>
  <si>
    <t>Информационное освещение деятельности муниципальных учреждений и органов местного самоуправления в средствах массовой информации</t>
  </si>
  <si>
    <t>Основное мероприятие "Информирование населения"</t>
  </si>
  <si>
    <t>08 9 01 20570</t>
  </si>
  <si>
    <t>Субсидии бюджетам муниципальных образований Приморского края на текущий, капитальный ремонт гидротехнических сооружений ( в том числе разработку проектно-сметной документации), находящихся в муниципальной собственности, предназначенных для защиты от наводнений в результате прохождения паводков</t>
  </si>
  <si>
    <t xml:space="preserve">Содержание многофункциональных центров предоставления государственных и муниципальных услуг за счет средств местного бюджета </t>
  </si>
  <si>
    <t>Капитальные вложения в объекты государственной (муниципальной) собственности</t>
  </si>
  <si>
    <t>Бюджетные инвестиции</t>
  </si>
  <si>
    <t>400</t>
  </si>
  <si>
    <t>Обеспечение проведения выборов и референдумов</t>
  </si>
  <si>
    <t>Основное мероприятие "Обеспечение деятельности территориальной избирательной комиссии"</t>
  </si>
  <si>
    <t>Проведение выборов и референдумов</t>
  </si>
  <si>
    <t>Специальные расходы</t>
  </si>
  <si>
    <t>99 9 01 20280</t>
  </si>
  <si>
    <t>880</t>
  </si>
  <si>
    <t>Основное мероприятие "Осуществление полномочий в области жилищного хозяйства"</t>
  </si>
  <si>
    <t>Субсидии на возмещение затрат, связанных с оказанием услуг по начислению, сбору, взысканию и перечислению платы за пользование жилым помещением (платы за наем) муниципального жилищного фонда Дальнереченского городского округа</t>
  </si>
  <si>
    <t>99 9 01 20580</t>
  </si>
  <si>
    <t>99 9 01 20590</t>
  </si>
  <si>
    <t>Субсидии некоммерческим организациям (за исключением государственных и муниципальных учреждений)</t>
  </si>
  <si>
    <t>630</t>
  </si>
  <si>
    <t>99 9 01 20600</t>
  </si>
  <si>
    <t>08 9 01 20610</t>
  </si>
  <si>
    <t>Субсидии социально ориентированным некоммерческим  организациям инвалидов</t>
  </si>
  <si>
    <t>Cубсидии на строительство, реконструкцию зданий (в том числе проектно-изыскательские работы) муниципальных образовательных организаций, реализующих лсновную общеобразовательную программу дошкольного образования на условиях софинансирования</t>
  </si>
  <si>
    <t>Субсидии из краевого бюджета бюджетам муниципальных образований Приморского края на строительство, реконструкцию зданий (в том числе проектно-изыскательские работы) муниципальных образовательных организаций, реализующих основную общеобразовательную программу дошкольного образования</t>
  </si>
  <si>
    <t>Расходы на приобретение программных продуктов, компьютеров и комплектующих</t>
  </si>
  <si>
    <t>Субсидии из краевого бюджета бюджетам муниципальных образований Приморского края на комплектование книжных фондов и обеспечение информационно-техническим оборудованием библиотек</t>
  </si>
  <si>
    <t>Субсидии бюджетам муниципальных образований Приморского края 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</si>
  <si>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из краевого бюджета бюджетам муниципальных образований Приморского края на строительство, реконструкцию зданий (в том числе проектно-изыскательские работы) муниципальных образовательных организаций, реализующих лсновную общеобразовательную программу дошкольного образования</t>
  </si>
  <si>
    <t>99 9 01 S2190</t>
  </si>
  <si>
    <t>Cубсидии на развитие спортивной инфраструктуры, находящейся в муниципальной собственности на условиях софинансирования</t>
  </si>
  <si>
    <t>99 9 01S2190</t>
  </si>
  <si>
    <t>Субсидии бюджетам муниципальных образований Приморского края  на обеспечение граждан твердым топливом (дровами)</t>
  </si>
  <si>
    <t>Водное хозяйство</t>
  </si>
  <si>
    <t>0406</t>
  </si>
  <si>
    <t>Субсидии бюджетам муниципальных образований Приморского края на текущий, капитальный ремонт гидротехнических сооружений ( в том числе разработку проектно-сметной документации), находящейся в муниципальной собственности, предназначенных для защиты от наводнений в результате прихождения паводков</t>
  </si>
  <si>
    <t xml:space="preserve">Социальные выплаты молодым семьям для приобретения (строительства) стандартного жилья </t>
  </si>
  <si>
    <t>05 2 01 20150</t>
  </si>
  <si>
    <t>Субсидии на проведение капитального и текущего ремонта, благоустройство территорий  учреждений, организацию безопасности учреждений</t>
  </si>
  <si>
    <t xml:space="preserve"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</t>
  </si>
  <si>
    <t>Основное мероприятие "Осуществление отдельных государственных полномочий"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</si>
  <si>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</si>
  <si>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05 2 01 93150</t>
  </si>
  <si>
    <t>Субвенции на обеспечение  бесплатным питанием детей, обучающихся в муниципальных общеобразовательных организациях Приморского края</t>
  </si>
  <si>
    <t>Субвенции на компенсацию части 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</si>
  <si>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Субвенции на обеспечение бесплатным питанием детей, обучающихся в муниципальных общеобразовательных организациях Приморского края</t>
  </si>
  <si>
    <t xml:space="preserve"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 Приморского края </t>
  </si>
  <si>
    <t xml:space="preserve"> Составление (изменение) списков кандидатов в присяжные заседатели для 3 окружного военного суда и Черемховского гарнизонного военного суда</t>
  </si>
  <si>
    <t xml:space="preserve"> Составление (изменение) списков кандидатов в присяжные заседатели для Районных и городских судов Приморского края</t>
  </si>
  <si>
    <t>Составление (изменение) списков кандидатов в присяжные заседатели для Тихоокеанского флотского военного суда и гарнизонных военных судов</t>
  </si>
  <si>
    <t>Составление (изменение) списков кандидатов в присяжные заседатели для 3 окружного военного суда и Черемховского гарнизонного военного суда</t>
  </si>
  <si>
    <t>Субвенции бюджетам муниципальных образований Приморского края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</si>
  <si>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>99 9 02 93130</t>
  </si>
  <si>
    <t>Расходы на опубликование нормативно-правовых актов</t>
  </si>
  <si>
    <t>Проектирование, строительство, капитальный ремонт и ремонт подъездных автомобильных дорог, проездов к земельным участкам, предоставленным на бесплатной основе, за счет средств местного бюджета на условиях софинансирования</t>
  </si>
  <si>
    <t>09 9 01 20320</t>
  </si>
  <si>
    <t>99 9 02 93040</t>
  </si>
  <si>
    <t>02 9 01 00000</t>
  </si>
  <si>
    <t>02 9 01 20470</t>
  </si>
  <si>
    <t>06 9 01 20140</t>
  </si>
  <si>
    <t>06 9 01 00000</t>
  </si>
  <si>
    <t>06 9 01 20340</t>
  </si>
  <si>
    <t>06 9 01 20240</t>
  </si>
  <si>
    <t>99 9 01 20360</t>
  </si>
  <si>
    <t>Основное мероприятияе "Предоставление социальных выплат молодым семьям - участникам программы"</t>
  </si>
  <si>
    <t>05 1 01 93090</t>
  </si>
  <si>
    <t>05 1 01 00000</t>
  </si>
  <si>
    <t>07 2 01 00000</t>
  </si>
  <si>
    <t>07 2 01 20260</t>
  </si>
  <si>
    <t>08 9 01 20140</t>
  </si>
  <si>
    <t>99 9 01 20370</t>
  </si>
  <si>
    <t>05 9 01 00000</t>
  </si>
  <si>
    <t>05 9 01 20240</t>
  </si>
  <si>
    <t>06 9 01 20180</t>
  </si>
  <si>
    <t>06 9 01 20220</t>
  </si>
  <si>
    <t>05 3 01 00000</t>
  </si>
  <si>
    <t>Основное мероприятияе "Осуществление отдельных полномочий в области общего образования"</t>
  </si>
  <si>
    <t>05 2 01 00000</t>
  </si>
  <si>
    <t>Основное мероприятие "Финансовое обеспечение муниципальных учреждений"</t>
  </si>
  <si>
    <t>02 1 01 00000</t>
  </si>
  <si>
    <t>02 1 01 20040</t>
  </si>
  <si>
    <t>02 1 01 S2380</t>
  </si>
  <si>
    <t xml:space="preserve">Муниципальная программа "Развитие транспортного комплекса на территории Дальнереченского городского округа" </t>
  </si>
  <si>
    <t>Отдельные мероприятия программной деятельности</t>
  </si>
  <si>
    <t xml:space="preserve">Выполнение Перечня наказов избирателей депутатами Думы Дальнереченского городского округа </t>
  </si>
  <si>
    <t>99 9 01 20450</t>
  </si>
  <si>
    <t>99 9 01 20330</t>
  </si>
  <si>
    <t xml:space="preserve">Модернизация, реконструкция, капитальный ремонт объектов теплоснабжения и электроснабжения в рамках подпрограммы "Энергосбережение и повышение энергетической эффективности Дальнереченского  городского округа" </t>
  </si>
  <si>
    <t>06 9 01 20210</t>
  </si>
  <si>
    <t>07 1 01 20250</t>
  </si>
  <si>
    <t>Муниципальная программа  "Защита населения и территории Дальнереченского городского округа от чрезвычайных ситуаций природного и техногенного характера"</t>
  </si>
  <si>
    <t xml:space="preserve">Муниципальная программа "Обеспечение доступным жильем и качественными услугами ЖКХ населения Дальнереченского городского округа" </t>
  </si>
  <si>
    <t>04 3 01 00000</t>
  </si>
  <si>
    <t>Основное мероприятие "Осуществление полномочий в области  жилищного хозяйства"</t>
  </si>
  <si>
    <t>04 3 01 20090</t>
  </si>
  <si>
    <t>04 9 01 00000</t>
  </si>
  <si>
    <t>04 9 01 20510</t>
  </si>
  <si>
    <t xml:space="preserve">Муниципальная программа "Энергоэфективность, развитие газоснабжения и энергетики в Дальнереченском городском округе" </t>
  </si>
  <si>
    <t>Основное мероприятие "Осуществление полномочий в области коммунального хозяйства"</t>
  </si>
  <si>
    <t xml:space="preserve">Подпрограмма "Энергосбережение и повышение энергетической эффективности Дальнереченского  городского округа" </t>
  </si>
  <si>
    <t>01 2 01 00000</t>
  </si>
  <si>
    <t>01 2 01 20030</t>
  </si>
  <si>
    <t>99 9 01 20390</t>
  </si>
  <si>
    <t>99 9 01 20400</t>
  </si>
  <si>
    <t>99 9 01 20420</t>
  </si>
  <si>
    <t>99 9 01 20430</t>
  </si>
  <si>
    <t>99 9 01 20440</t>
  </si>
  <si>
    <t>Основное мероприятие "Осуществление полномочий в области дорожного хозяйства"</t>
  </si>
  <si>
    <t xml:space="preserve">Муниципальная программа "Развитие образования Дальнереченского городского округа" </t>
  </si>
  <si>
    <t>Основное мероприятие "Финансовое обеспечение учреждений дошкольного образования"</t>
  </si>
  <si>
    <t>05 1 01 20140</t>
  </si>
  <si>
    <t>05 1 01 93070</t>
  </si>
  <si>
    <t>Основное мероприятие "Финансовое обеспечение учреждений общего образования"</t>
  </si>
  <si>
    <t>05 2 01 20140</t>
  </si>
  <si>
    <t>05 2 01 93060</t>
  </si>
  <si>
    <t>05 3 01 20200</t>
  </si>
  <si>
    <t>Муниципальная программа "Развитие образования Дальнереченского городского округа"</t>
  </si>
  <si>
    <t>Основное мероприятие "Финансовое обеспечение учреждений дополнительного образования детей"</t>
  </si>
  <si>
    <t>05 3 01 20140</t>
  </si>
  <si>
    <t xml:space="preserve">Муниципальная программа "Развитие культуры на территории Дальнереченского городского округа" </t>
  </si>
  <si>
    <t xml:space="preserve">Отдельные мероприятия программной деятельности </t>
  </si>
  <si>
    <t>Основное мероприятие "Молодежная политика и оздоровление детей"</t>
  </si>
  <si>
    <t>05 3 01 93080</t>
  </si>
  <si>
    <t>Муниципальная программа "Развитие культуры на территории Дальнереченского городского округа"</t>
  </si>
  <si>
    <t xml:space="preserve">Отдельные мероприятия  программной деятельности </t>
  </si>
  <si>
    <t>Основное мероприятие "Финансовое обеспечение учреждений культуры"</t>
  </si>
  <si>
    <t>Основное мероприятия "Исполнение отдельных полномочий органов местного самоуправления"</t>
  </si>
  <si>
    <t>Основное мероприятие "Организация и участие в спортивно-массовых мероприятиях"</t>
  </si>
  <si>
    <t xml:space="preserve">Муниципальная программа "Развитие физической культуры и спорта Дальнереченского городского округа" </t>
  </si>
  <si>
    <t xml:space="preserve">Муниципальная программа "Информационное общество" </t>
  </si>
  <si>
    <t>Основное мероприятие "Исполнение отдельных полномочий органов местного самоуправления"</t>
  </si>
  <si>
    <t>Основное мероприятие "Обеспечение своевременности и полноты исполнения долговых обязательств"</t>
  </si>
  <si>
    <t xml:space="preserve">Подпрограмма "Развитие дорожной отрасли на территории Дальнереченского городского округа" </t>
  </si>
  <si>
    <t xml:space="preserve">Отдельные мероприятия  программой деятельности </t>
  </si>
  <si>
    <t xml:space="preserve">Муниципальная программа  "Защита населения и территории Дальнереченского городского округа от чрезвычайных ситуаций природного и техногенного характера" </t>
  </si>
  <si>
    <t xml:space="preserve">Отдельные мероприятия программой деятельности  </t>
  </si>
  <si>
    <t xml:space="preserve">Отдельные мероприятия программой деятельности </t>
  </si>
  <si>
    <t>99 9 02 93120</t>
  </si>
  <si>
    <t>09 9 01 00000</t>
  </si>
  <si>
    <t xml:space="preserve">02 1 01 S2380 </t>
  </si>
  <si>
    <t>Муниципальная программа "Обеспечение доступным жильем и качественными услугами ЖКХ населения Дальнереченского городского округа"</t>
  </si>
  <si>
    <t xml:space="preserve">Модернизация, реконструкция, капитальный ремонт объектов теплоснабжения и электроснабжения </t>
  </si>
  <si>
    <t>Основное мероприятие "Осуществление полномочий в области благоустройства"</t>
  </si>
  <si>
    <t xml:space="preserve">Проведение капитального ремонта муниципального жилищного фонда </t>
  </si>
  <si>
    <t>Оплата за потребленную электрическую энергию уличного освещения</t>
  </si>
  <si>
    <t>Прочие мероприятия по благоустройству городского округа</t>
  </si>
  <si>
    <t>Подпрограмма "Развитие системы дошкольного образования Дальнереченского городского округа"</t>
  </si>
  <si>
    <t>Расходы на обеспечение деятельности (оказание услуг, выполнение работ) муниципальных учреждений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</si>
  <si>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</si>
  <si>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Подпрограмма "Развитие системы общего образования Дальнереченского городского округа" </t>
  </si>
  <si>
    <t xml:space="preserve">Подпрограмма "Развитие системы дополнительного образования, отдыха, оздоровления и занятости детей и подростков Дальнереченского городского округа" </t>
  </si>
  <si>
    <t>Субсидии на организацию и обеспечение оздоровления, отдыха и занятости детей и подростков</t>
  </si>
  <si>
    <t xml:space="preserve">Мероприятия для детей и молодежи </t>
  </si>
  <si>
    <t xml:space="preserve">Мероприятия  по противодействию распространения наркотиков </t>
  </si>
  <si>
    <t>Мероприятия  по профилактике экстремизма и терроризма, профилактике правонарушений и борьбе с преступностью</t>
  </si>
  <si>
    <t>Предоставление субсидий бюджетным, автономным учреждениям и иным некоммерческим организациям</t>
  </si>
  <si>
    <t>Расходы на обеспечение деятельности (оказание услуг, выполнение работ) централизованной библиотечной системы</t>
  </si>
  <si>
    <t xml:space="preserve">Социальное обеспечение и  иные выплаты населению  </t>
  </si>
  <si>
    <t>Доплаты к пенсиям  муниципальных служащих</t>
  </si>
  <si>
    <t>Подпрограмма "Развитие массовой физической культуры и спорта в Дальнереченском городском округе"</t>
  </si>
  <si>
    <t>Подпрограмма "Подготовка спортивного резерва в Дальнереченском городском округе"</t>
  </si>
  <si>
    <t>Субвенции на организацию и обеспечение оздоровления и отдыха детей Приморского края (за исключением организации отдыха детей в каникулярное время)</t>
  </si>
  <si>
    <t>Обслуживание государственного (муниципального) долга</t>
  </si>
  <si>
    <t>Ведомство</t>
  </si>
  <si>
    <t xml:space="preserve">Учреждение: Контрольно-счетная палата Дальнереченского городского округа </t>
  </si>
  <si>
    <t>011</t>
  </si>
  <si>
    <t>ОБСЛУЖИВАНИЕ ГОСУДАРСТВЕННОГО И МУНИЦИПАЛЬНОГО ДОЛГА</t>
  </si>
  <si>
    <t>0503</t>
  </si>
  <si>
    <t>Благоустройство</t>
  </si>
  <si>
    <t xml:space="preserve">Организация и содержание мест захоронения </t>
  </si>
  <si>
    <t>0504</t>
  </si>
  <si>
    <t>0505</t>
  </si>
  <si>
    <t>ОБРАЗОВАНИЕ</t>
  </si>
  <si>
    <t>0800</t>
  </si>
  <si>
    <t>0806</t>
  </si>
  <si>
    <t>СОЦИАЛЬНАЯ ПОЛИТИКА</t>
  </si>
  <si>
    <t>1000</t>
  </si>
  <si>
    <t>1001</t>
  </si>
  <si>
    <t>1402</t>
  </si>
  <si>
    <t>ОБЩЕЕ  ОБРАЗОВАНИЕ - ВСЕГО,</t>
  </si>
  <si>
    <t>0702</t>
  </si>
  <si>
    <t>департамент финансов Администрации Приморского края</t>
  </si>
  <si>
    <t xml:space="preserve">Молодежная политика  </t>
  </si>
  <si>
    <t>1407</t>
  </si>
  <si>
    <t>ПРОЧИЕ  РАСХОДЫ В ОБЛАСТИ ОБРАЗОВАНИЯ - ВСЕГО,</t>
  </si>
  <si>
    <t>0709</t>
  </si>
  <si>
    <t>1400</t>
  </si>
  <si>
    <t>Итого расходов по образованию</t>
  </si>
  <si>
    <t>1500</t>
  </si>
  <si>
    <t>КУЛЬТУРА, ИСКУССТВО И КИНЕМАТОГРАФИЯ</t>
  </si>
  <si>
    <t>1501</t>
  </si>
  <si>
    <t>КУЛЬТУРА И ИСКУССТВО - ВСЕГО,</t>
  </si>
  <si>
    <t>0801</t>
  </si>
  <si>
    <t>440 99 00</t>
  </si>
  <si>
    <t>1500, 1600</t>
  </si>
  <si>
    <t>ИТОГО по РАЗДЕЛАМ 1500 и 1600:</t>
  </si>
  <si>
    <t>Итого расходов по здравоохранению и спорту</t>
  </si>
  <si>
    <t>Итого расходов по социальной политике</t>
  </si>
  <si>
    <t>1004</t>
  </si>
  <si>
    <t>ПРОЧИЕ РАСХОДЫ, НЕ ОТНЕСЕННЫЕ К ДРУГИМ ПОДРАЗДЕЛАМ</t>
  </si>
  <si>
    <t>ВСЕГО РАСХОДОВ</t>
  </si>
  <si>
    <t>(тыс.рублей)</t>
  </si>
  <si>
    <t>Раздел,
подраздел</t>
  </si>
  <si>
    <t>5</t>
  </si>
  <si>
    <t>Итого расходов по общегосударственным вопросам</t>
  </si>
  <si>
    <t>Итого по национальной экономике</t>
  </si>
  <si>
    <t>Итого по жилищно-коммунальному хозяйству</t>
  </si>
  <si>
    <t>1800</t>
  </si>
  <si>
    <t>городского округа                                                                                                  Н.А. Ахметжанова</t>
  </si>
  <si>
    <t>Наименование</t>
  </si>
  <si>
    <t>администрации Дальнереченского</t>
  </si>
  <si>
    <t xml:space="preserve">Наименование показателей
</t>
  </si>
  <si>
    <t>Целевая статья</t>
  </si>
  <si>
    <t xml:space="preserve">Вид расходов </t>
  </si>
  <si>
    <t>6</t>
  </si>
  <si>
    <t>0100</t>
  </si>
  <si>
    <t xml:space="preserve">ГОСУДАРСТВЕННОЕ УПРАВЛЕНИЕ И МЕСТНОЕ САМОУПРАВЛЕНИЕ </t>
  </si>
  <si>
    <t xml:space="preserve">Учреждение: Дума Дальнереченского городского округа </t>
  </si>
  <si>
    <t>001</t>
  </si>
  <si>
    <t>0000</t>
  </si>
  <si>
    <t>000 00 00</t>
  </si>
  <si>
    <t>000</t>
  </si>
  <si>
    <t>ОБЩЕГОСУДАРСТВЕННЫЕ ВОПРОСЫ</t>
  </si>
  <si>
    <t>0107</t>
  </si>
  <si>
    <t xml:space="preserve">ФУНКЦИОНИРОВАНИЕ ГЛАВЫ АДМИНИСТРАЦИИ СУБЪЕКТА РОССИЙСКОЙ ФЕДЕРАЦИИ -ВСЕГО, </t>
  </si>
  <si>
    <t>0102</t>
  </si>
  <si>
    <t>Глава муниципального образования</t>
  </si>
  <si>
    <t>ФУНКЦИОНИРОВАНИЕ ЗАКОНОДАТЕЛЬНЫХ (ПРЕДСТАВИТЕЛЬНЫХ)  ОРГАНОВ ГОСУДАРСТВЕННОЙ ВЛАСТИ</t>
  </si>
  <si>
    <t>0103</t>
  </si>
  <si>
    <t>Депутаты представительного органа муниципального образования</t>
  </si>
  <si>
    <t>Учреждение: Администрация Дальнереченского городского округа</t>
  </si>
  <si>
    <t>005</t>
  </si>
  <si>
    <t>ФУКЦИОНИРОВАНИЕ ИСПОЛНИТЕЛЬНЫХ ОРГАНОВ ГОСУДАРСТВЕННОЙ ВЛАСТИ -ВСЕГО,</t>
  </si>
  <si>
    <t>0104</t>
  </si>
  <si>
    <t>0804</t>
  </si>
  <si>
    <t>АПК (вице-губ, деп орг.раб, конторольное упр,делопроизв,служба помощн,служба спец. докум. связи, ком регион развития,упр.бухучета, управление госслужбы,отдел по защите гостайны,служба протокола,Представительство при Правительстве)</t>
  </si>
  <si>
    <t>Глава местной администрации (исполнительно-распорядительного органа муниципального образования)</t>
  </si>
  <si>
    <t>0106</t>
  </si>
  <si>
    <t>ОБСЛУЖИВАНИЕ ГОСУДАРСТВЕННОГО И МУНИЦИПАЛЬНОГО ДОЛГА - ВСЕГО</t>
  </si>
  <si>
    <t>0111</t>
  </si>
  <si>
    <t xml:space="preserve">Процентные платежи по муниципальному долгу </t>
  </si>
  <si>
    <t>РЕЗЕРВНЫЕ ФОНДЫ</t>
  </si>
  <si>
    <t>0113</t>
  </si>
  <si>
    <t>3001</t>
  </si>
  <si>
    <t>Администрация Приморского края - резервный фонд Администрации Приморского края</t>
  </si>
  <si>
    <t>БЮДЖЕТНЫЕ КРЕДИТЫ (БЮДЖЕТНЫЕ ССУДЫ)</t>
  </si>
  <si>
    <t>0115</t>
  </si>
  <si>
    <t>3004</t>
  </si>
  <si>
    <t>Департамент  финансов Администрации Приморского края, в т. ч. Расходы, связанные с возбуждением судебных производств и обжалованием судебных актов, а также по исполнению решений судов</t>
  </si>
  <si>
    <t>Государственная регистрация актов гражданского состояния</t>
  </si>
  <si>
    <t>Итого расходов по государственному управлению</t>
  </si>
  <si>
    <t>0500</t>
  </si>
  <si>
    <t>0700</t>
  </si>
  <si>
    <t>ПРОМЫШЛЕННОСТЬ, ЭНЕРГЕТИКА И СТРОИТЕЛЬСТВО</t>
  </si>
  <si>
    <t>0400</t>
  </si>
  <si>
    <t xml:space="preserve">НАЦИОНАЛЬНАЯ ЭКОНОМИКА </t>
  </si>
  <si>
    <t>0701</t>
  </si>
  <si>
    <t>0411</t>
  </si>
  <si>
    <t>0412</t>
  </si>
  <si>
    <t>ЖИЛИЩНО-КОММУНАЛЬНОЕ ХОЗЯЙСТВО</t>
  </si>
  <si>
    <t>0501</t>
  </si>
  <si>
    <t>0707</t>
  </si>
  <si>
    <t>СТРОИТЕЛЬСТВО, АРХИТЕКТУРА - ВСЕГО:</t>
  </si>
  <si>
    <t>0502</t>
  </si>
  <si>
    <t xml:space="preserve">Озеленение </t>
  </si>
  <si>
    <t>НАЦИОНАЛЬНАЯ БЕЗОПАСНОСТЬ И ПРАВООХРАНИТЕЛЬНАЯ ДЕЯТЕЛЬНОСТЬ</t>
  </si>
  <si>
    <t>0300</t>
  </si>
  <si>
    <t>0309</t>
  </si>
  <si>
    <t>Итого по национальной безопасности и правоохранительной деятельности</t>
  </si>
  <si>
    <t>1101</t>
  </si>
  <si>
    <t>1100</t>
  </si>
  <si>
    <t>СРЕДСТВА МАССОВОЙ ИНФОРМАЦИИ</t>
  </si>
  <si>
    <t>1200</t>
  </si>
  <si>
    <t>1202</t>
  </si>
  <si>
    <t>Обслуживание внутреннего государственного и муниципального долга</t>
  </si>
  <si>
    <t>1300</t>
  </si>
  <si>
    <t>1301</t>
  </si>
  <si>
    <t xml:space="preserve">КУЛЬТУРА И КИНЕМАТОГРАФИЯ </t>
  </si>
  <si>
    <t>Итого расходов по культуре и кинематографии</t>
  </si>
  <si>
    <t>Итого расходов по физической культуре и спорту</t>
  </si>
  <si>
    <t xml:space="preserve">Итого расходов по обслуживанию государственного и муниципального долга </t>
  </si>
  <si>
    <t>009</t>
  </si>
  <si>
    <t>600</t>
  </si>
  <si>
    <t>610</t>
  </si>
  <si>
    <t>Итого расходов по средствам  массовой информации</t>
  </si>
  <si>
    <t>Субвенции на создание и обеспечение деятельности комиссий по делам несовершеннолетних и защите их прав</t>
  </si>
  <si>
    <t>0001</t>
  </si>
  <si>
    <t xml:space="preserve">Учреждение: Муниципальное казенное учреждение "Управление образования" 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</si>
  <si>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</si>
  <si>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выплату персоналу в целях обеспечения выполнения функций государственными (муниципальными) органами, казёнными учреждениями, органами управления государственными внебюджетными фондами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</si>
  <si>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</si>
  <si>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</si>
  <si>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200</t>
  </si>
  <si>
    <t>Закупка товаров, работ и услуг для государственных (муниципальных) нужд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</si>
  <si>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</si>
  <si>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Иные бюджетные ассигнования</t>
  </si>
  <si>
    <t>800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</si>
  <si>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</si>
  <si>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Руководитель контрольно-счетной палаты муниципального образования и его заместители</t>
  </si>
  <si>
    <t>Резерные фонды</t>
  </si>
  <si>
    <t>Другие общегосударственные вопросы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</si>
  <si>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</si>
  <si>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экономики</t>
  </si>
  <si>
    <t>Жилищное хозяйство</t>
  </si>
  <si>
    <t>Коммунальное хозяйство</t>
  </si>
  <si>
    <t>Дорожное хозяйство</t>
  </si>
  <si>
    <t>0409</t>
  </si>
  <si>
    <t>Мероприятия в области коммунального хозяйства</t>
  </si>
  <si>
    <t>Другие вопросы в области жилищно-коммунального хозяйства</t>
  </si>
  <si>
    <t>Дошкольное образование</t>
  </si>
  <si>
    <t>300</t>
  </si>
  <si>
    <t>Публичные нормативные социальные выплаты гражданам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</si>
  <si>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</si>
  <si>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</si>
  <si>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</si>
  <si>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Пенсионное обеспечение</t>
  </si>
  <si>
    <t>Социальное обеспечение населения</t>
  </si>
  <si>
    <t>1003</t>
  </si>
  <si>
    <t>Охрана семьи и детства</t>
  </si>
  <si>
    <t xml:space="preserve">ФИЗИЧЕСКАЯ КУЛЬТУРА И СПОРТ </t>
  </si>
  <si>
    <t>Физическая культура</t>
  </si>
  <si>
    <t>Периодическая печать и издательства</t>
  </si>
  <si>
    <t>700</t>
  </si>
  <si>
    <t>Общее образование</t>
  </si>
  <si>
    <t>Молодежная политика и оздоровление детей</t>
  </si>
  <si>
    <t xml:space="preserve">Непрограммные направления деятельности </t>
  </si>
  <si>
    <t>Отдельные мероприятия непрограммной деятельности</t>
  </si>
  <si>
    <t>Руководство и управление в сфере установленных функций органов  местного самоуправления</t>
  </si>
  <si>
    <t xml:space="preserve">Резервные фонды  администрации Дальнереченского городского округа </t>
  </si>
  <si>
    <t>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</si>
  <si>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Субвенции на реализацию отдельных государственных полномочий по созданию административных комиссий</t>
  </si>
  <si>
    <t>Исполнение судебных актов Российской Федерации и мировых соглашений по возмещению вреда, причинённого в результате незаконных действий (бездействия) муниципальных органов либо должностных полномочий этих органов, а также в результате деятельности казённых учреждений</t>
  </si>
  <si>
    <t xml:space="preserve">Расходы на обеспечение деятельности (оказание услуг, выполнение работ) централизованных бухгалтерий </t>
  </si>
  <si>
    <t xml:space="preserve">Расходы на обеспечение деятельности (оказание услуг, выполнение работ) муниципальных учреждений 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</si>
  <si>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</si>
  <si>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 xml:space="preserve">Целевая статья </t>
  </si>
  <si>
    <t xml:space="preserve">Проведение капитального ремонта  муниципального жилищного фонда </t>
  </si>
  <si>
    <t xml:space="preserve">Проектирование, строительство, реконстуркция  и текущее содержание автомобильных дорог общего пользования местного значения  за счет средств дорожного фонда Дальнереченского городского округа </t>
  </si>
  <si>
    <t>Непрограммные направления деятельности</t>
  </si>
  <si>
    <t>Расходы на обеспечение деятельности (оказание услуг, выполнение работ) централизованных бухгалтерий</t>
  </si>
  <si>
    <t xml:space="preserve">Прочие мероприятия по благоустройству городского округа </t>
  </si>
  <si>
    <t>Резервный фонд администрации Дальнереченского городского округа</t>
  </si>
  <si>
    <t>Программные направления деятельности</t>
  </si>
  <si>
    <t>Строительство, реконструкция и ремонт объектов спорта</t>
  </si>
  <si>
    <t>Мероприятия в обслати физической культуры и спорта, приобретение спортивного инвентаря</t>
  </si>
  <si>
    <t>Мероприятия в области строительства, архитектуры, градостроительства, землеустройства и землепользования</t>
  </si>
  <si>
    <t>Составление (изменение) списков кандидатов в присяжные заседатели федеральных судов общей юрисдикции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</si>
  <si>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приравненых к ним местностей</t>
  </si>
  <si>
    <t xml:space="preserve">Проектирование, строительство, реконстуркция  и текущее содержание автомобильных дорог общего пользования местного значения  за счет средств дорожного фонда  Дальнереченского городского округа </t>
  </si>
  <si>
    <t>0408</t>
  </si>
  <si>
    <t xml:space="preserve">000 </t>
  </si>
  <si>
    <t>Транспорт</t>
  </si>
  <si>
    <t xml:space="preserve">0408 </t>
  </si>
  <si>
    <t>810</t>
  </si>
  <si>
    <t xml:space="preserve">Финансовая поддержка в форме субсидий предприятиям и организациям оказывающим пассажирские перевозки населению </t>
  </si>
  <si>
    <t xml:space="preserve">Подпрограмма "Проведение капитального ремонта многоквартирных домов в Дальнереченском городском округе" </t>
  </si>
  <si>
    <t>Мероприятия в области физической культуры и спорта, приобретение спортивного инвентаря</t>
  </si>
  <si>
    <t xml:space="preserve">Учреждение: Муниципальное казенное учреждение "Управление культуры " </t>
  </si>
  <si>
    <t>012</t>
  </si>
  <si>
    <t>Расходы на выплаты персоналу государственных (муниципальных) органов</t>
  </si>
  <si>
    <t>120</t>
  </si>
  <si>
    <t>240</t>
  </si>
  <si>
    <t>Иные закупки товаров, работ и услуг для обеспечения государственных (муниципальных) нужд</t>
  </si>
  <si>
    <t>110</t>
  </si>
  <si>
    <t>Расходы на выплаты персоналу казенных учреждений</t>
  </si>
  <si>
    <t>620</t>
  </si>
  <si>
    <t>Субсидии автономным учреждениям</t>
  </si>
  <si>
    <t>Уплата налогов, сборов и иных платежей</t>
  </si>
  <si>
    <t>850</t>
  </si>
  <si>
    <t>Субсидии бюджетным учреждениям</t>
  </si>
  <si>
    <t>310</t>
  </si>
  <si>
    <t>Социальное обеспечение и иные выплаты населению</t>
  </si>
  <si>
    <t>Другие вопросы в области культуры и кинематографии</t>
  </si>
  <si>
    <t>870</t>
  </si>
  <si>
    <t>Резервные средства</t>
  </si>
  <si>
    <t>320</t>
  </si>
  <si>
    <t>Социальные выплаты гражданам, кроме публичных нормативных социальных выплат</t>
  </si>
  <si>
    <t>830</t>
  </si>
  <si>
    <t xml:space="preserve">Исполнение судебных актов </t>
  </si>
  <si>
    <t>Субсидии юридическим лицам (кроме государственных учреждений) и физическим лицам - производителям товаров, работ, услуг</t>
  </si>
  <si>
    <t xml:space="preserve">Проектирование,строительство подъездных автомобильных дорог, проездов к земельным участкам, предоставляемым на бесплатной основе гражданам, имеющим трех и более детей, и гражданам, имеющим двух детей, а также молодым семьям </t>
  </si>
  <si>
    <t>730</t>
  </si>
  <si>
    <t>Обслуживание муниципального долга</t>
  </si>
  <si>
    <t xml:space="preserve">Субвенции на реализацию госполномочий по организации проведения мероприятий по предупреждению и ликвидации болезней животных, их лечению,защите населения от болезней, общих для человека и животных </t>
  </si>
  <si>
    <t>99 0 00 00000</t>
  </si>
  <si>
    <t>99 9 00 00000</t>
  </si>
  <si>
    <t>00 0 00 00000</t>
  </si>
  <si>
    <t>014</t>
  </si>
  <si>
    <t>015</t>
  </si>
  <si>
    <t>Взносы на капитальный ремонт общего имущества в многоквартирном доме в расчете на один квадратный метр общей площади жилого (нежилого) помещения в многоквартирном доме</t>
  </si>
  <si>
    <t>Начальник финансового отдела</t>
  </si>
  <si>
    <t>99 0 00  00000</t>
  </si>
  <si>
    <t>08 0 00 00000</t>
  </si>
  <si>
    <t xml:space="preserve">Учреждение: Муниципальное казенное учреждение "Управление ЖКХ Дальнереченского городского округа " </t>
  </si>
  <si>
    <t>02 9 00  00000</t>
  </si>
  <si>
    <t>02 0 00 00000</t>
  </si>
  <si>
    <t>02 1 00 00000</t>
  </si>
  <si>
    <t>99 9 00 20450</t>
  </si>
  <si>
    <t>04 3 00 00000</t>
  </si>
  <si>
    <t>04 0 00 00000</t>
  </si>
  <si>
    <t>04 9 00 00000</t>
  </si>
  <si>
    <t>01 0 00 00000</t>
  </si>
  <si>
    <t xml:space="preserve">00 0 00 00000 </t>
  </si>
  <si>
    <t xml:space="preserve">Учреждение: Муниципальное казенное учреждение "Централизованная бухгалтерия администрации Дальнереченского городского округа" </t>
  </si>
  <si>
    <t>410</t>
  </si>
  <si>
    <t>07 1 00 00000</t>
  </si>
  <si>
    <t>07 0 00 00000</t>
  </si>
  <si>
    <t>07 2 00 00000</t>
  </si>
  <si>
    <t>09 0 00 00000</t>
  </si>
  <si>
    <t>09 9 00 00000</t>
  </si>
  <si>
    <t>Сельское хозяйство и рыболовство</t>
  </si>
  <si>
    <t>0405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</si>
  <si>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по государственной регистрации актов гражданского состояния</t>
  </si>
  <si>
    <t>06 9 00 00000</t>
  </si>
  <si>
    <t>06 0 00 00000</t>
  </si>
  <si>
    <t>05 1 00 00000</t>
  </si>
  <si>
    <t>05 0 00 00000</t>
  </si>
  <si>
    <t>05 2 00 00000</t>
  </si>
  <si>
    <t>05 3 00 00000</t>
  </si>
  <si>
    <t>01 2 00 20030</t>
  </si>
  <si>
    <t>01 2 00 00000</t>
  </si>
  <si>
    <t>02 100 0 0000</t>
  </si>
  <si>
    <t>02 9 00 00000</t>
  </si>
  <si>
    <t>05 9 00 00000</t>
  </si>
  <si>
    <t>08 9 00 00000</t>
  </si>
  <si>
    <t>Вид расходов</t>
  </si>
  <si>
    <t>Оценка недвижимости, признание прав и регулирование отношений по  муниципальной собственности (мероприятия по реализации муниципальной политики в области приватизации и управления муниципальной собственности)</t>
  </si>
  <si>
    <t>09 9 01 S2310</t>
  </si>
  <si>
    <t>Подпрограмма "Строительство, капитальный ремонт и реконструкция гидротехнических сооружений инженерной защиты на территории Дальнереченского городского округа"</t>
  </si>
  <si>
    <t>99 9 01 М0820</t>
  </si>
  <si>
    <t>99 9 01 0000</t>
  </si>
  <si>
    <t>Cубсидии на возмещение затрат или недополученных доходов от предоставления транспортных услуг населению в границах Дальнереченского городского округа</t>
  </si>
  <si>
    <t xml:space="preserve"> субсидии на возмещение затрат или недополученных доходов от предоставления транспортных услуг населению в границах Дальнереченского городского округа</t>
  </si>
  <si>
    <t>02 9 01 20620</t>
  </si>
  <si>
    <t>04 9 01 92620</t>
  </si>
  <si>
    <t>Субсидии на обеспечение граждан твердым топливом (дровами) на условиях софинансирования</t>
  </si>
  <si>
    <t>04 9 01 S2620</t>
  </si>
  <si>
    <t>Проведение капитального и текущего ремонта сетей наружного освещения</t>
  </si>
  <si>
    <t>99 9 01 20410</t>
  </si>
  <si>
    <t>Субсидии на строительство (реконструкцию) зданий (в т.ч. проектно-изыскательские работы)</t>
  </si>
  <si>
    <t>05 3 01 20130</t>
  </si>
  <si>
    <t xml:space="preserve"> Подпрограмма "Развитие массовой физической культуры и спорта в Дальнереченском городском округе"</t>
  </si>
  <si>
    <t>Федеральный проект "Спорт - норма жизни"</t>
  </si>
  <si>
    <t>07 1 Р5 00000</t>
  </si>
  <si>
    <t>Субсидии из краевого бюджета бюджетам муниципальных образований Приморского края на развитие спортивной инфраструктуры, находящейся в муниципальной собственности</t>
  </si>
  <si>
    <t>07 1 Р5 92190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</si>
  <si>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</si>
  <si>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</si>
  <si>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Средства местного бюджета на развитие спортивной инфраструктуры, находящейся в муниципальной собственности на условиях софинансирования</t>
  </si>
  <si>
    <t>07 1 Р5 S2190</t>
  </si>
  <si>
    <t>Массовый спорт</t>
  </si>
  <si>
    <t>1102</t>
  </si>
  <si>
    <t>Основное мероприятие "Строительство, реконструкция и ремонт объектов спорта"</t>
  </si>
  <si>
    <t>07 1 01 00000</t>
  </si>
  <si>
    <t>Физическая культура и спорт</t>
  </si>
  <si>
    <t>ФИЗИЧЕСКАЯ КУЛЬТУРА И СПОРТ</t>
  </si>
  <si>
    <t>городского округа                                                                                                  Н.А.Ахметжанова</t>
  </si>
  <si>
    <t>Утвержденный годовой план</t>
  </si>
  <si>
    <t>% исполнения</t>
  </si>
  <si>
    <t>Кассовое исполнение за 1 полугодие 2019 года</t>
  </si>
  <si>
    <t xml:space="preserve">Отчет об исполнении бюджета                                                                                                                          Дальнереченского городского округа за 1 полугодие 2019 года в ведомственной структуре расходов </t>
  </si>
  <si>
    <t>8</t>
  </si>
  <si>
    <t xml:space="preserve">Отчет об исполнении бюджета Дальнереченского городского округа за 1 полугодие 2019 года на финансовое обеспечение муниципальных программ и непрограммных направлений деятельности </t>
  </si>
  <si>
    <t>Отчет об исполнении бюджета                                                                                                                              Дальнереченского городского округа за 1 полугодие  2019 года по разделам, подразделам, целевым статьям и видам расходов  бюджетов Российской Федерации</t>
  </si>
  <si>
    <t>городского округа                                                                       Н.А.Ахметжанова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</si>
</sst>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1" formatCode="_-* #,##0.00_р_._-;\-* #,##0.00_р_._-;_-* &quot;-&quot;??_р_._-;_-@_-"/>
    <numFmt numFmtId="172" formatCode="0.0"/>
    <numFmt numFmtId="179" formatCode="#,##0.00_ ;\-#,##0.00\ "/>
  </numFmts>
  <fonts count="21" x14ac:knownFonts="1">
    <font>
      <sz val="10"/>
      <name val="Arial"/>
      <family val="2"/>
    </font>
    <font>
      <sz val="10"/>
      <name val="Arial"/>
    </font>
    <font>
      <sz val="8"/>
      <name val="Arial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Arial"/>
      <family val="2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"/>
      <family val="2"/>
    </font>
    <font>
      <b/>
      <sz val="9"/>
      <name val="Arial"/>
      <family val="2"/>
    </font>
    <font>
      <sz val="9"/>
      <color indexed="10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indexed="9"/>
        <b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3">
    <xf numFmtId="0" fontId="0" fillId="0" borderId="0"/>
    <xf numFmtId="0" fontId="12" fillId="0" borderId="0" applyNumberFormat="0" applyFill="0" applyBorder="0" applyAlignment="0" applyProtection="0"/>
    <xf numFmtId="171" fontId="1" fillId="0" borderId="0" applyFill="0" applyBorder="0" applyAlignment="0" applyProtection="0"/>
  </cellStyleXfs>
  <cellXfs count="923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2" fontId="3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Border="1" applyAlignment="1">
      <alignment horizontal="right" vertical="top"/>
    </xf>
    <xf numFmtId="0" fontId="3" fillId="0" borderId="0" xfId="0" applyFont="1" applyAlignment="1">
      <alignment horizontal="right" vertical="top"/>
    </xf>
    <xf numFmtId="0" fontId="4" fillId="0" borderId="0" xfId="0" applyFont="1" applyAlignment="1">
      <alignment wrapText="1"/>
    </xf>
    <xf numFmtId="0" fontId="4" fillId="0" borderId="0" xfId="0" applyFont="1" applyAlignment="1"/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/>
    <xf numFmtId="0" fontId="3" fillId="0" borderId="0" xfId="0" applyFont="1" applyFill="1" applyAlignment="1">
      <alignment horizontal="right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49" fontId="4" fillId="0" borderId="4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4" fontId="4" fillId="0" borderId="6" xfId="0" applyNumberFormat="1" applyFont="1" applyFill="1" applyBorder="1" applyAlignment="1">
      <alignment vertical="top" wrapText="1"/>
    </xf>
    <xf numFmtId="49" fontId="4" fillId="0" borderId="6" xfId="0" applyNumberFormat="1" applyFont="1" applyFill="1" applyBorder="1" applyAlignment="1">
      <alignment horizontal="center" vertical="top"/>
    </xf>
    <xf numFmtId="0" fontId="4" fillId="0" borderId="0" xfId="0" applyFont="1" applyFill="1" applyAlignment="1">
      <alignment vertical="top"/>
    </xf>
    <xf numFmtId="49" fontId="3" fillId="0" borderId="7" xfId="0" applyNumberFormat="1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left" vertical="top" wrapText="1"/>
    </xf>
    <xf numFmtId="49" fontId="3" fillId="0" borderId="9" xfId="0" applyNumberFormat="1" applyFont="1" applyFill="1" applyBorder="1" applyAlignment="1" applyProtection="1">
      <alignment horizontal="center" vertical="top" wrapText="1"/>
      <protection locked="0"/>
    </xf>
    <xf numFmtId="4" fontId="3" fillId="0" borderId="6" xfId="0" applyNumberFormat="1" applyFont="1" applyFill="1" applyBorder="1" applyAlignment="1" applyProtection="1">
      <alignment vertical="top" wrapText="1"/>
      <protection locked="0"/>
    </xf>
    <xf numFmtId="49" fontId="3" fillId="0" borderId="6" xfId="0" applyNumberFormat="1" applyFont="1" applyFill="1" applyBorder="1" applyAlignment="1" applyProtection="1">
      <alignment horizontal="center" vertical="top" wrapText="1"/>
      <protection locked="0"/>
    </xf>
    <xf numFmtId="0" fontId="3" fillId="0" borderId="0" xfId="0" applyFont="1" applyFill="1" applyAlignment="1">
      <alignment vertical="top"/>
    </xf>
    <xf numFmtId="4" fontId="3" fillId="0" borderId="6" xfId="0" applyNumberFormat="1" applyFont="1" applyFill="1" applyBorder="1" applyAlignment="1">
      <alignment vertical="top" wrapText="1"/>
    </xf>
    <xf numFmtId="4" fontId="3" fillId="0" borderId="6" xfId="0" applyNumberFormat="1" applyFont="1" applyFill="1" applyBorder="1" applyAlignment="1">
      <alignment vertical="top"/>
    </xf>
    <xf numFmtId="49" fontId="3" fillId="0" borderId="9" xfId="0" applyNumberFormat="1" applyFont="1" applyFill="1" applyBorder="1" applyAlignment="1">
      <alignment horizontal="center" vertical="top"/>
    </xf>
    <xf numFmtId="49" fontId="3" fillId="0" borderId="6" xfId="0" applyNumberFormat="1" applyFont="1" applyFill="1" applyBorder="1" applyAlignment="1">
      <alignment horizontal="center" vertical="top"/>
    </xf>
    <xf numFmtId="0" fontId="3" fillId="0" borderId="10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49" fontId="3" fillId="0" borderId="7" xfId="0" applyNumberFormat="1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left" vertical="top"/>
    </xf>
    <xf numFmtId="2" fontId="3" fillId="0" borderId="11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/>
    </xf>
    <xf numFmtId="2" fontId="3" fillId="0" borderId="0" xfId="0" applyNumberFormat="1" applyFont="1" applyFill="1" applyBorder="1" applyAlignment="1">
      <alignment vertical="top" wrapText="1"/>
    </xf>
    <xf numFmtId="0" fontId="3" fillId="0" borderId="10" xfId="0" applyFont="1" applyFill="1" applyBorder="1" applyAlignment="1">
      <alignment vertical="top"/>
    </xf>
    <xf numFmtId="0" fontId="3" fillId="0" borderId="7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vertical="top"/>
    </xf>
    <xf numFmtId="49" fontId="3" fillId="2" borderId="7" xfId="0" applyNumberFormat="1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vertical="top" wrapText="1"/>
    </xf>
    <xf numFmtId="49" fontId="3" fillId="0" borderId="9" xfId="0" applyNumberFormat="1" applyFont="1" applyBorder="1" applyAlignment="1">
      <alignment horizontal="center" vertical="top"/>
    </xf>
    <xf numFmtId="0" fontId="3" fillId="2" borderId="12" xfId="0" applyFont="1" applyFill="1" applyBorder="1" applyAlignment="1">
      <alignment vertical="top" wrapText="1"/>
    </xf>
    <xf numFmtId="3" fontId="3" fillId="0" borderId="6" xfId="0" applyNumberFormat="1" applyFont="1" applyFill="1" applyBorder="1" applyAlignment="1">
      <alignment vertical="top" wrapText="1"/>
    </xf>
    <xf numFmtId="49" fontId="3" fillId="0" borderId="6" xfId="0" applyNumberFormat="1" applyFont="1" applyFill="1" applyBorder="1" applyAlignment="1">
      <alignment horizontal="center" vertical="top" wrapText="1" shrinkToFit="1"/>
    </xf>
    <xf numFmtId="49" fontId="3" fillId="0" borderId="7" xfId="0" applyNumberFormat="1" applyFont="1" applyBorder="1" applyAlignment="1">
      <alignment horizontal="center" vertical="top"/>
    </xf>
    <xf numFmtId="0" fontId="3" fillId="0" borderId="10" xfId="0" applyFont="1" applyBorder="1" applyAlignment="1">
      <alignment horizontal="left" vertical="top"/>
    </xf>
    <xf numFmtId="0" fontId="3" fillId="0" borderId="11" xfId="0" applyFont="1" applyBorder="1" applyAlignment="1">
      <alignment horizontal="left" vertical="top"/>
    </xf>
    <xf numFmtId="49" fontId="4" fillId="0" borderId="7" xfId="0" applyNumberFormat="1" applyFont="1" applyBorder="1" applyAlignment="1">
      <alignment horizontal="center" vertical="top"/>
    </xf>
    <xf numFmtId="49" fontId="4" fillId="0" borderId="9" xfId="0" applyNumberFormat="1" applyFont="1" applyBorder="1" applyAlignment="1">
      <alignment horizontal="center" vertical="top"/>
    </xf>
    <xf numFmtId="0" fontId="4" fillId="0" borderId="0" xfId="0" applyFont="1" applyAlignment="1">
      <alignment vertical="top"/>
    </xf>
    <xf numFmtId="49" fontId="4" fillId="3" borderId="6" xfId="0" applyNumberFormat="1" applyFont="1" applyFill="1" applyBorder="1" applyAlignment="1">
      <alignment horizontal="center" vertical="top"/>
    </xf>
    <xf numFmtId="49" fontId="3" fillId="2" borderId="6" xfId="0" applyNumberFormat="1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horizontal="center" vertical="top"/>
    </xf>
    <xf numFmtId="49" fontId="3" fillId="0" borderId="13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/>
    </xf>
    <xf numFmtId="0" fontId="4" fillId="0" borderId="6" xfId="0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/>
    </xf>
    <xf numFmtId="0" fontId="4" fillId="0" borderId="6" xfId="0" applyFont="1" applyFill="1" applyBorder="1" applyAlignment="1">
      <alignment vertical="top"/>
    </xf>
    <xf numFmtId="49" fontId="3" fillId="3" borderId="6" xfId="0" applyNumberFormat="1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left" vertical="top"/>
    </xf>
    <xf numFmtId="0" fontId="3" fillId="3" borderId="6" xfId="0" applyFont="1" applyFill="1" applyBorder="1" applyAlignment="1">
      <alignment horizontal="center" vertical="top" wrapText="1"/>
    </xf>
    <xf numFmtId="0" fontId="7" fillId="4" borderId="6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top" wrapText="1"/>
    </xf>
    <xf numFmtId="0" fontId="3" fillId="4" borderId="7" xfId="0" applyFont="1" applyFill="1" applyBorder="1" applyAlignment="1">
      <alignment horizontal="center" vertical="top"/>
    </xf>
    <xf numFmtId="0" fontId="3" fillId="0" borderId="9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left"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8" xfId="0" applyFont="1" applyBorder="1" applyAlignment="1">
      <alignment horizontal="left" vertical="top"/>
    </xf>
    <xf numFmtId="2" fontId="3" fillId="0" borderId="11" xfId="0" applyNumberFormat="1" applyFont="1" applyBorder="1" applyAlignment="1">
      <alignment vertical="top"/>
    </xf>
    <xf numFmtId="0" fontId="8" fillId="0" borderId="10" xfId="0" applyFont="1" applyFill="1" applyBorder="1" applyAlignment="1">
      <alignment horizontal="left" vertical="top" wrapText="1"/>
    </xf>
    <xf numFmtId="2" fontId="8" fillId="0" borderId="11" xfId="0" applyNumberFormat="1" applyFont="1" applyFill="1" applyBorder="1" applyAlignment="1">
      <alignment vertical="top" wrapText="1"/>
    </xf>
    <xf numFmtId="0" fontId="4" fillId="3" borderId="7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left" vertical="top"/>
    </xf>
    <xf numFmtId="2" fontId="4" fillId="3" borderId="11" xfId="0" applyNumberFormat="1" applyFont="1" applyFill="1" applyBorder="1" applyAlignment="1">
      <alignment vertical="top"/>
    </xf>
    <xf numFmtId="49" fontId="3" fillId="2" borderId="7" xfId="0" applyNumberFormat="1" applyFont="1" applyFill="1" applyBorder="1" applyAlignment="1">
      <alignment horizontal="center" vertical="top"/>
    </xf>
    <xf numFmtId="0" fontId="3" fillId="2" borderId="10" xfId="0" applyFont="1" applyFill="1" applyBorder="1" applyAlignment="1">
      <alignment vertical="top"/>
    </xf>
    <xf numFmtId="2" fontId="3" fillId="2" borderId="11" xfId="0" applyNumberFormat="1" applyFont="1" applyFill="1" applyBorder="1" applyAlignment="1">
      <alignment vertical="top" wrapText="1"/>
    </xf>
    <xf numFmtId="0" fontId="3" fillId="0" borderId="7" xfId="0" applyFont="1" applyBorder="1" applyAlignment="1">
      <alignment horizontal="center" vertical="top"/>
    </xf>
    <xf numFmtId="0" fontId="3" fillId="0" borderId="10" xfId="0" applyFont="1" applyBorder="1" applyAlignment="1">
      <alignment vertical="top"/>
    </xf>
    <xf numFmtId="2" fontId="3" fillId="0" borderId="11" xfId="0" applyNumberFormat="1" applyFont="1" applyBorder="1" applyAlignment="1">
      <alignment vertical="top" wrapText="1"/>
    </xf>
    <xf numFmtId="0" fontId="3" fillId="0" borderId="10" xfId="0" applyFont="1" applyBorder="1" applyAlignment="1">
      <alignment horizontal="left" vertical="top" wrapText="1"/>
    </xf>
    <xf numFmtId="2" fontId="3" fillId="0" borderId="8" xfId="0" applyNumberFormat="1" applyFont="1" applyBorder="1" applyAlignment="1">
      <alignment horizontal="left" vertical="top" wrapText="1"/>
    </xf>
    <xf numFmtId="49" fontId="4" fillId="0" borderId="15" xfId="0" applyNumberFormat="1" applyFont="1" applyBorder="1" applyAlignment="1">
      <alignment horizontal="center" vertical="top"/>
    </xf>
    <xf numFmtId="0" fontId="4" fillId="0" borderId="16" xfId="0" applyFont="1" applyBorder="1" applyAlignment="1">
      <alignment vertical="top"/>
    </xf>
    <xf numFmtId="2" fontId="4" fillId="0" borderId="17" xfId="0" applyNumberFormat="1" applyFont="1" applyBorder="1" applyAlignment="1">
      <alignment vertical="top" wrapText="1"/>
    </xf>
    <xf numFmtId="49" fontId="4" fillId="3" borderId="7" xfId="0" applyNumberFormat="1" applyFont="1" applyFill="1" applyBorder="1" applyAlignment="1">
      <alignment horizontal="center" vertical="top"/>
    </xf>
    <xf numFmtId="4" fontId="3" fillId="0" borderId="0" xfId="0" applyNumberFormat="1" applyFont="1" applyAlignment="1">
      <alignment vertical="top"/>
    </xf>
    <xf numFmtId="2" fontId="3" fillId="0" borderId="8" xfId="0" applyNumberFormat="1" applyFont="1" applyFill="1" applyBorder="1" applyAlignment="1">
      <alignment vertical="top" wrapText="1"/>
    </xf>
    <xf numFmtId="0" fontId="4" fillId="3" borderId="10" xfId="0" applyFont="1" applyFill="1" applyBorder="1" applyAlignment="1">
      <alignment vertical="top"/>
    </xf>
    <xf numFmtId="2" fontId="4" fillId="3" borderId="11" xfId="0" applyNumberFormat="1" applyFont="1" applyFill="1" applyBorder="1" applyAlignment="1">
      <alignment vertical="top" wrapText="1"/>
    </xf>
    <xf numFmtId="49" fontId="3" fillId="3" borderId="7" xfId="0" applyNumberFormat="1" applyFont="1" applyFill="1" applyBorder="1" applyAlignment="1">
      <alignment horizontal="center" vertical="top"/>
    </xf>
    <xf numFmtId="0" fontId="3" fillId="3" borderId="10" xfId="0" applyFont="1" applyFill="1" applyBorder="1" applyAlignment="1">
      <alignment vertical="top"/>
    </xf>
    <xf numFmtId="2" fontId="3" fillId="3" borderId="11" xfId="0" applyNumberFormat="1" applyFont="1" applyFill="1" applyBorder="1" applyAlignment="1">
      <alignment vertical="top" wrapText="1"/>
    </xf>
    <xf numFmtId="0" fontId="4" fillId="0" borderId="7" xfId="0" applyFont="1" applyBorder="1" applyAlignment="1">
      <alignment horizontal="center" vertical="top"/>
    </xf>
    <xf numFmtId="0" fontId="4" fillId="0" borderId="10" xfId="0" applyFont="1" applyBorder="1" applyAlignment="1">
      <alignment vertical="top"/>
    </xf>
    <xf numFmtId="2" fontId="4" fillId="0" borderId="11" xfId="0" applyNumberFormat="1" applyFont="1" applyBorder="1" applyAlignment="1">
      <alignment vertical="top" wrapText="1"/>
    </xf>
    <xf numFmtId="0" fontId="4" fillId="0" borderId="0" xfId="0" applyFont="1" applyBorder="1" applyAlignment="1">
      <alignment vertical="top"/>
    </xf>
    <xf numFmtId="0" fontId="3" fillId="0" borderId="9" xfId="0" applyFont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3" fontId="4" fillId="0" borderId="6" xfId="0" applyNumberFormat="1" applyFont="1" applyFill="1" applyBorder="1" applyAlignment="1">
      <alignment horizontal="center" vertical="top"/>
    </xf>
    <xf numFmtId="3" fontId="3" fillId="0" borderId="0" xfId="0" applyNumberFormat="1" applyFont="1" applyFill="1" applyAlignment="1">
      <alignment horizontal="center" vertical="top"/>
    </xf>
    <xf numFmtId="3" fontId="3" fillId="0" borderId="0" xfId="0" applyNumberFormat="1" applyFont="1" applyAlignment="1">
      <alignment horizontal="center"/>
    </xf>
    <xf numFmtId="0" fontId="9" fillId="0" borderId="0" xfId="1" applyNumberFormat="1" applyFont="1" applyFill="1" applyBorder="1" applyAlignment="1" applyProtection="1">
      <alignment vertical="top"/>
    </xf>
    <xf numFmtId="0" fontId="3" fillId="0" borderId="0" xfId="1" applyNumberFormat="1" applyFont="1" applyFill="1" applyBorder="1" applyAlignment="1" applyProtection="1">
      <alignment vertical="top" wrapText="1"/>
    </xf>
    <xf numFmtId="0" fontId="9" fillId="0" borderId="0" xfId="1" applyNumberFormat="1" applyFont="1" applyFill="1" applyBorder="1" applyAlignment="1" applyProtection="1">
      <alignment horizontal="center" vertical="center" wrapText="1"/>
    </xf>
    <xf numFmtId="0" fontId="9" fillId="0" borderId="18" xfId="1" applyNumberFormat="1" applyFont="1" applyFill="1" applyBorder="1" applyAlignment="1" applyProtection="1">
      <alignment horizontal="center" vertical="center" wrapText="1"/>
    </xf>
    <xf numFmtId="0" fontId="10" fillId="0" borderId="0" xfId="1" applyNumberFormat="1" applyFont="1" applyFill="1" applyBorder="1" applyAlignment="1" applyProtection="1">
      <alignment vertical="top"/>
    </xf>
    <xf numFmtId="0" fontId="11" fillId="0" borderId="0" xfId="1" applyNumberFormat="1" applyFont="1" applyFill="1" applyBorder="1" applyAlignment="1" applyProtection="1">
      <alignment vertical="top"/>
    </xf>
    <xf numFmtId="172" fontId="9" fillId="0" borderId="0" xfId="1" applyNumberFormat="1" applyFont="1" applyFill="1" applyBorder="1" applyAlignment="1" applyProtection="1">
      <alignment horizontal="center" vertical="top"/>
    </xf>
    <xf numFmtId="49" fontId="3" fillId="0" borderId="6" xfId="0" applyNumberFormat="1" applyFont="1" applyFill="1" applyBorder="1" applyAlignment="1">
      <alignment horizontal="center" vertical="top" wrapText="1"/>
    </xf>
    <xf numFmtId="0" fontId="4" fillId="0" borderId="19" xfId="0" applyFont="1" applyBorder="1" applyAlignment="1"/>
    <xf numFmtId="0" fontId="3" fillId="0" borderId="19" xfId="0" applyFont="1" applyBorder="1" applyAlignment="1">
      <alignment horizontal="center"/>
    </xf>
    <xf numFmtId="49" fontId="4" fillId="0" borderId="19" xfId="0" applyNumberFormat="1" applyFont="1" applyFill="1" applyBorder="1" applyAlignment="1">
      <alignment horizontal="center" vertical="top"/>
    </xf>
    <xf numFmtId="49" fontId="3" fillId="0" borderId="19" xfId="0" applyNumberFormat="1" applyFont="1" applyFill="1" applyBorder="1" applyAlignment="1" applyProtection="1">
      <alignment horizontal="center" vertical="top" wrapText="1"/>
      <protection locked="0"/>
    </xf>
    <xf numFmtId="49" fontId="3" fillId="0" borderId="19" xfId="0" applyNumberFormat="1" applyFont="1" applyFill="1" applyBorder="1" applyAlignment="1">
      <alignment horizontal="center" vertical="top"/>
    </xf>
    <xf numFmtId="49" fontId="3" fillId="0" borderId="19" xfId="0" applyNumberFormat="1" applyFont="1" applyBorder="1" applyAlignment="1">
      <alignment horizontal="center" vertical="top"/>
    </xf>
    <xf numFmtId="49" fontId="4" fillId="0" borderId="19" xfId="0" applyNumberFormat="1" applyFont="1" applyBorder="1" applyAlignment="1">
      <alignment horizontal="center" vertical="top"/>
    </xf>
    <xf numFmtId="0" fontId="3" fillId="0" borderId="19" xfId="0" applyFont="1" applyBorder="1" applyAlignment="1">
      <alignment horizontal="center" vertical="top"/>
    </xf>
    <xf numFmtId="4" fontId="4" fillId="0" borderId="6" xfId="0" applyNumberFormat="1" applyFont="1" applyFill="1" applyBorder="1" applyAlignment="1" applyProtection="1">
      <alignment vertical="top" wrapText="1"/>
      <protection locked="0"/>
    </xf>
    <xf numFmtId="0" fontId="4" fillId="0" borderId="8" xfId="0" applyFont="1" applyBorder="1" applyAlignment="1">
      <alignment horizontal="left" vertical="top"/>
    </xf>
    <xf numFmtId="0" fontId="3" fillId="0" borderId="8" xfId="0" applyFont="1" applyFill="1" applyBorder="1" applyAlignment="1">
      <alignment vertical="top"/>
    </xf>
    <xf numFmtId="49" fontId="4" fillId="0" borderId="13" xfId="0" applyNumberFormat="1" applyFont="1" applyBorder="1" applyAlignment="1">
      <alignment horizontal="center" vertical="top"/>
    </xf>
    <xf numFmtId="0" fontId="3" fillId="0" borderId="18" xfId="1" applyNumberFormat="1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>
      <alignment horizontal="center" vertical="top"/>
    </xf>
    <xf numFmtId="0" fontId="4" fillId="0" borderId="8" xfId="0" applyFont="1" applyBorder="1" applyAlignment="1">
      <alignment vertical="top"/>
    </xf>
    <xf numFmtId="2" fontId="4" fillId="0" borderId="8" xfId="0" applyNumberFormat="1" applyFont="1" applyBorder="1" applyAlignment="1">
      <alignment vertical="top" wrapText="1"/>
    </xf>
    <xf numFmtId="49" fontId="3" fillId="0" borderId="18" xfId="0" applyNumberFormat="1" applyFont="1" applyFill="1" applyBorder="1" applyAlignment="1">
      <alignment horizontal="center" vertical="top"/>
    </xf>
    <xf numFmtId="4" fontId="3" fillId="0" borderId="20" xfId="0" applyNumberFormat="1" applyFont="1" applyFill="1" applyBorder="1" applyAlignment="1">
      <alignment vertical="top" wrapText="1"/>
    </xf>
    <xf numFmtId="0" fontId="3" fillId="0" borderId="18" xfId="0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0" fontId="3" fillId="0" borderId="18" xfId="0" applyFont="1" applyBorder="1" applyAlignment="1">
      <alignment vertical="center" wrapText="1"/>
    </xf>
    <xf numFmtId="0" fontId="3" fillId="0" borderId="18" xfId="0" applyFont="1" applyFill="1" applyBorder="1" applyAlignment="1">
      <alignment horizontal="center" vertical="top"/>
    </xf>
    <xf numFmtId="49" fontId="4" fillId="0" borderId="18" xfId="0" applyNumberFormat="1" applyFont="1" applyFill="1" applyBorder="1" applyAlignment="1">
      <alignment horizontal="center" vertical="top"/>
    </xf>
    <xf numFmtId="4" fontId="4" fillId="0" borderId="18" xfId="0" applyNumberFormat="1" applyFont="1" applyFill="1" applyBorder="1" applyAlignment="1">
      <alignment vertical="top"/>
    </xf>
    <xf numFmtId="49" fontId="4" fillId="0" borderId="18" xfId="0" applyNumberFormat="1" applyFont="1" applyFill="1" applyBorder="1" applyAlignment="1">
      <alignment horizontal="center" vertical="top" wrapText="1"/>
    </xf>
    <xf numFmtId="4" fontId="3" fillId="0" borderId="18" xfId="0" applyNumberFormat="1" applyFont="1" applyFill="1" applyBorder="1" applyAlignment="1">
      <alignment vertical="top"/>
    </xf>
    <xf numFmtId="4" fontId="3" fillId="0" borderId="18" xfId="0" applyNumberFormat="1" applyFont="1" applyFill="1" applyBorder="1" applyAlignment="1">
      <alignment vertical="top" wrapText="1"/>
    </xf>
    <xf numFmtId="0" fontId="3" fillId="0" borderId="18" xfId="0" applyFont="1" applyBorder="1" applyAlignment="1">
      <alignment vertical="top"/>
    </xf>
    <xf numFmtId="49" fontId="3" fillId="0" borderId="18" xfId="0" applyNumberFormat="1" applyFont="1" applyFill="1" applyBorder="1" applyAlignment="1">
      <alignment horizontal="center" vertical="top" wrapText="1" shrinkToFit="1"/>
    </xf>
    <xf numFmtId="3" fontId="3" fillId="0" borderId="1" xfId="0" applyNumberFormat="1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/>
    </xf>
    <xf numFmtId="0" fontId="3" fillId="0" borderId="18" xfId="0" applyFont="1" applyBorder="1" applyAlignment="1">
      <alignment horizontal="center" vertical="top"/>
    </xf>
    <xf numFmtId="49" fontId="3" fillId="0" borderId="21" xfId="0" applyNumberFormat="1" applyFont="1" applyFill="1" applyBorder="1" applyAlignment="1">
      <alignment horizontal="center" vertical="top"/>
    </xf>
    <xf numFmtId="49" fontId="3" fillId="0" borderId="18" xfId="0" applyNumberFormat="1" applyFont="1" applyBorder="1" applyAlignment="1">
      <alignment horizontal="center" vertical="top"/>
    </xf>
    <xf numFmtId="49" fontId="3" fillId="2" borderId="13" xfId="0" applyNumberFormat="1" applyFont="1" applyFill="1" applyBorder="1" applyAlignment="1">
      <alignment horizontal="center" vertical="top"/>
    </xf>
    <xf numFmtId="0" fontId="7" fillId="4" borderId="22" xfId="0" applyFont="1" applyFill="1" applyBorder="1" applyAlignment="1">
      <alignment horizontal="left" vertical="top" wrapText="1"/>
    </xf>
    <xf numFmtId="0" fontId="3" fillId="2" borderId="23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" fontId="4" fillId="0" borderId="21" xfId="0" applyNumberFormat="1" applyFont="1" applyFill="1" applyBorder="1" applyAlignment="1">
      <alignment vertical="top" wrapText="1"/>
    </xf>
    <xf numFmtId="49" fontId="4" fillId="0" borderId="21" xfId="0" applyNumberFormat="1" applyFont="1" applyFill="1" applyBorder="1" applyAlignment="1">
      <alignment horizontal="center" vertical="top" wrapText="1"/>
    </xf>
    <xf numFmtId="49" fontId="4" fillId="0" borderId="21" xfId="0" applyNumberFormat="1" applyFont="1" applyFill="1" applyBorder="1" applyAlignment="1">
      <alignment horizontal="center" vertical="top"/>
    </xf>
    <xf numFmtId="49" fontId="3" fillId="0" borderId="21" xfId="0" applyNumberFormat="1" applyFont="1" applyFill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top"/>
    </xf>
    <xf numFmtId="49" fontId="4" fillId="0" borderId="18" xfId="0" applyNumberFormat="1" applyFont="1" applyBorder="1" applyAlignment="1">
      <alignment horizontal="center" vertical="top"/>
    </xf>
    <xf numFmtId="4" fontId="4" fillId="0" borderId="18" xfId="0" applyNumberFormat="1" applyFont="1" applyBorder="1" applyAlignment="1">
      <alignment vertical="top"/>
    </xf>
    <xf numFmtId="49" fontId="3" fillId="0" borderId="24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top"/>
    </xf>
    <xf numFmtId="4" fontId="4" fillId="0" borderId="0" xfId="0" applyNumberFormat="1" applyFont="1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0" xfId="0" applyFont="1" applyFill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3" fillId="0" borderId="8" xfId="0" applyFont="1" applyFill="1" applyBorder="1" applyAlignment="1">
      <alignment horizontal="left" vertical="top"/>
    </xf>
    <xf numFmtId="49" fontId="3" fillId="0" borderId="20" xfId="0" applyNumberFormat="1" applyFont="1" applyFill="1" applyBorder="1" applyAlignment="1">
      <alignment horizontal="center" vertical="top"/>
    </xf>
    <xf numFmtId="4" fontId="3" fillId="0" borderId="21" xfId="0" applyNumberFormat="1" applyFont="1" applyFill="1" applyBorder="1" applyAlignment="1">
      <alignment vertical="top" wrapText="1"/>
    </xf>
    <xf numFmtId="4" fontId="3" fillId="0" borderId="0" xfId="0" applyNumberFormat="1" applyFont="1" applyFill="1"/>
    <xf numFmtId="49" fontId="4" fillId="0" borderId="25" xfId="0" applyNumberFormat="1" applyFont="1" applyFill="1" applyBorder="1" applyAlignment="1">
      <alignment horizontal="center" vertical="top"/>
    </xf>
    <xf numFmtId="0" fontId="4" fillId="0" borderId="26" xfId="0" applyFont="1" applyFill="1" applyBorder="1" applyAlignment="1">
      <alignment horizontal="left" vertical="top" wrapText="1"/>
    </xf>
    <xf numFmtId="49" fontId="4" fillId="0" borderId="27" xfId="0" applyNumberFormat="1" applyFont="1" applyFill="1" applyBorder="1" applyAlignment="1">
      <alignment horizontal="center" vertical="top"/>
    </xf>
    <xf numFmtId="0" fontId="3" fillId="0" borderId="28" xfId="0" applyFont="1" applyBorder="1" applyAlignment="1">
      <alignment horizontal="center" vertical="top"/>
    </xf>
    <xf numFmtId="49" fontId="3" fillId="0" borderId="29" xfId="0" applyNumberFormat="1" applyFont="1" applyFill="1" applyBorder="1" applyAlignment="1">
      <alignment horizontal="center" vertical="top"/>
    </xf>
    <xf numFmtId="49" fontId="3" fillId="0" borderId="18" xfId="0" applyNumberFormat="1" applyFont="1" applyFill="1" applyBorder="1" applyAlignment="1">
      <alignment horizontal="center" vertical="top" wrapText="1"/>
    </xf>
    <xf numFmtId="49" fontId="4" fillId="3" borderId="0" xfId="0" applyNumberFormat="1" applyFont="1" applyFill="1" applyBorder="1" applyAlignment="1">
      <alignment horizontal="center" vertical="top"/>
    </xf>
    <xf numFmtId="0" fontId="4" fillId="3" borderId="0" xfId="0" applyFont="1" applyFill="1" applyBorder="1" applyAlignment="1">
      <alignment horizontal="left" vertical="top" wrapText="1"/>
    </xf>
    <xf numFmtId="4" fontId="4" fillId="0" borderId="24" xfId="0" applyNumberFormat="1" applyFont="1" applyFill="1" applyBorder="1" applyAlignment="1">
      <alignment vertical="top" wrapText="1"/>
    </xf>
    <xf numFmtId="0" fontId="4" fillId="0" borderId="24" xfId="0" applyFont="1" applyFill="1" applyBorder="1" applyAlignment="1">
      <alignment vertical="top"/>
    </xf>
    <xf numFmtId="4" fontId="4" fillId="0" borderId="0" xfId="0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top"/>
    </xf>
    <xf numFmtId="4" fontId="4" fillId="0" borderId="18" xfId="0" applyNumberFormat="1" applyFont="1" applyFill="1" applyBorder="1" applyAlignment="1">
      <alignment vertical="top" wrapText="1"/>
    </xf>
    <xf numFmtId="0" fontId="3" fillId="0" borderId="18" xfId="0" applyFont="1" applyFill="1" applyBorder="1" applyAlignment="1">
      <alignment vertical="top" wrapText="1"/>
    </xf>
    <xf numFmtId="0" fontId="3" fillId="0" borderId="18" xfId="0" applyFont="1" applyBorder="1" applyAlignment="1">
      <alignment vertical="top" wrapText="1"/>
    </xf>
    <xf numFmtId="0" fontId="3" fillId="0" borderId="18" xfId="0" applyFont="1" applyBorder="1" applyAlignment="1">
      <alignment wrapText="1"/>
    </xf>
    <xf numFmtId="0" fontId="3" fillId="0" borderId="6" xfId="0" applyFont="1" applyFill="1" applyBorder="1" applyAlignment="1">
      <alignment vertical="top" wrapText="1"/>
    </xf>
    <xf numFmtId="0" fontId="3" fillId="0" borderId="24" xfId="0" applyFont="1" applyFill="1" applyBorder="1" applyAlignment="1">
      <alignment vertical="top" wrapText="1"/>
    </xf>
    <xf numFmtId="49" fontId="3" fillId="0" borderId="18" xfId="1" applyNumberFormat="1" applyFont="1" applyFill="1" applyBorder="1" applyAlignment="1" applyProtection="1">
      <alignment horizontal="center" vertical="center" wrapText="1"/>
    </xf>
    <xf numFmtId="0" fontId="4" fillId="0" borderId="18" xfId="0" applyFont="1" applyBorder="1" applyAlignment="1">
      <alignment wrapText="1"/>
    </xf>
    <xf numFmtId="0" fontId="4" fillId="0" borderId="18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4" fillId="0" borderId="18" xfId="0" applyFont="1" applyFill="1" applyBorder="1" applyAlignment="1">
      <alignment vertical="center"/>
    </xf>
    <xf numFmtId="0" fontId="3" fillId="0" borderId="18" xfId="0" applyFont="1" applyFill="1" applyBorder="1" applyAlignment="1">
      <alignment vertical="center"/>
    </xf>
    <xf numFmtId="0" fontId="4" fillId="0" borderId="18" xfId="0" applyFont="1" applyFill="1" applyBorder="1" applyAlignment="1">
      <alignment wrapText="1"/>
    </xf>
    <xf numFmtId="0" fontId="3" fillId="0" borderId="18" xfId="0" applyFont="1" applyFill="1" applyBorder="1" applyAlignment="1">
      <alignment wrapText="1"/>
    </xf>
    <xf numFmtId="49" fontId="3" fillId="0" borderId="28" xfId="1" applyNumberFormat="1" applyFont="1" applyFill="1" applyBorder="1" applyAlignment="1" applyProtection="1">
      <alignment horizontal="center" vertical="center" wrapText="1"/>
    </xf>
    <xf numFmtId="0" fontId="3" fillId="0" borderId="18" xfId="0" applyFont="1" applyBorder="1" applyAlignment="1">
      <alignment horizontal="left" vertical="center"/>
    </xf>
    <xf numFmtId="0" fontId="4" fillId="0" borderId="18" xfId="0" applyFont="1" applyBorder="1"/>
    <xf numFmtId="0" fontId="3" fillId="0" borderId="28" xfId="0" applyFont="1" applyBorder="1" applyAlignment="1">
      <alignment vertical="center"/>
    </xf>
    <xf numFmtId="172" fontId="9" fillId="0" borderId="18" xfId="1" applyNumberFormat="1" applyFont="1" applyFill="1" applyBorder="1" applyAlignment="1" applyProtection="1">
      <alignment vertical="center"/>
    </xf>
    <xf numFmtId="2" fontId="3" fillId="0" borderId="18" xfId="1" applyNumberFormat="1" applyFont="1" applyFill="1" applyBorder="1" applyAlignment="1" applyProtection="1">
      <alignment horizontal="center" vertical="center" wrapText="1"/>
    </xf>
    <xf numFmtId="2" fontId="3" fillId="0" borderId="18" xfId="1" applyNumberFormat="1" applyFont="1" applyFill="1" applyBorder="1" applyAlignment="1" applyProtection="1">
      <alignment horizontal="center" vertical="center"/>
    </xf>
    <xf numFmtId="2" fontId="4" fillId="0" borderId="18" xfId="1" applyNumberFormat="1" applyFont="1" applyFill="1" applyBorder="1" applyAlignment="1" applyProtection="1">
      <alignment horizontal="center" vertical="center"/>
    </xf>
    <xf numFmtId="2" fontId="3" fillId="0" borderId="28" xfId="1" applyNumberFormat="1" applyFont="1" applyFill="1" applyBorder="1" applyAlignment="1" applyProtection="1">
      <alignment horizontal="center" vertical="center"/>
    </xf>
    <xf numFmtId="49" fontId="4" fillId="0" borderId="18" xfId="1" applyNumberFormat="1" applyFont="1" applyFill="1" applyBorder="1" applyAlignment="1" applyProtection="1">
      <alignment horizontal="center" vertical="center" wrapText="1"/>
    </xf>
    <xf numFmtId="2" fontId="4" fillId="0" borderId="18" xfId="1" applyNumberFormat="1" applyFont="1" applyFill="1" applyBorder="1" applyAlignment="1" applyProtection="1">
      <alignment horizontal="center" vertical="center" wrapText="1"/>
    </xf>
    <xf numFmtId="49" fontId="4" fillId="0" borderId="18" xfId="0" applyNumberFormat="1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left" vertical="center"/>
    </xf>
    <xf numFmtId="0" fontId="4" fillId="0" borderId="18" xfId="1" applyNumberFormat="1" applyFont="1" applyFill="1" applyBorder="1" applyAlignment="1" applyProtection="1">
      <alignment horizontal="left" vertical="center" wrapText="1"/>
    </xf>
    <xf numFmtId="172" fontId="9" fillId="0" borderId="18" xfId="1" applyNumberFormat="1" applyFont="1" applyFill="1" applyBorder="1" applyAlignment="1" applyProtection="1">
      <alignment horizontal="left" vertical="center"/>
    </xf>
    <xf numFmtId="0" fontId="3" fillId="0" borderId="30" xfId="0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vertical="top" wrapText="1"/>
    </xf>
    <xf numFmtId="4" fontId="3" fillId="0" borderId="0" xfId="0" applyNumberFormat="1" applyFont="1" applyFill="1" applyAlignment="1">
      <alignment vertical="top"/>
    </xf>
    <xf numFmtId="4" fontId="3" fillId="0" borderId="20" xfId="0" applyNumberFormat="1" applyFont="1" applyFill="1" applyBorder="1" applyAlignment="1" applyProtection="1">
      <alignment vertical="top" wrapText="1"/>
      <protection locked="0"/>
    </xf>
    <xf numFmtId="4" fontId="3" fillId="0" borderId="18" xfId="0" applyNumberFormat="1" applyFont="1" applyFill="1" applyBorder="1" applyAlignment="1" applyProtection="1">
      <alignment vertical="top" wrapText="1"/>
      <protection locked="0"/>
    </xf>
    <xf numFmtId="49" fontId="3" fillId="0" borderId="13" xfId="0" applyNumberFormat="1" applyFont="1" applyBorder="1" applyAlignment="1">
      <alignment horizontal="center" vertical="top"/>
    </xf>
    <xf numFmtId="0" fontId="3" fillId="0" borderId="31" xfId="0" applyFont="1" applyBorder="1" applyAlignment="1">
      <alignment wrapText="1"/>
    </xf>
    <xf numFmtId="49" fontId="4" fillId="3" borderId="13" xfId="0" applyNumberFormat="1" applyFont="1" applyFill="1" applyBorder="1" applyAlignment="1">
      <alignment horizontal="center" vertical="top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12" xfId="0" applyFont="1" applyFill="1" applyBorder="1" applyAlignment="1">
      <alignment vertical="top"/>
    </xf>
    <xf numFmtId="0" fontId="3" fillId="0" borderId="32" xfId="0" applyFont="1" applyBorder="1" applyAlignment="1">
      <alignment horizontal="center" vertical="top"/>
    </xf>
    <xf numFmtId="0" fontId="3" fillId="0" borderId="33" xfId="0" applyFont="1" applyBorder="1" applyAlignment="1">
      <alignment vertical="top"/>
    </xf>
    <xf numFmtId="2" fontId="3" fillId="0" borderId="34" xfId="0" applyNumberFormat="1" applyFont="1" applyBorder="1" applyAlignment="1">
      <alignment vertical="top" wrapText="1"/>
    </xf>
    <xf numFmtId="0" fontId="3" fillId="0" borderId="8" xfId="0" applyFont="1" applyBorder="1" applyAlignment="1">
      <alignment vertical="top"/>
    </xf>
    <xf numFmtId="2" fontId="3" fillId="0" borderId="8" xfId="0" applyNumberFormat="1" applyFont="1" applyBorder="1" applyAlignment="1">
      <alignment vertical="top" wrapText="1"/>
    </xf>
    <xf numFmtId="49" fontId="3" fillId="0" borderId="35" xfId="0" applyNumberFormat="1" applyFont="1" applyFill="1" applyBorder="1" applyAlignment="1">
      <alignment horizontal="center" vertical="top"/>
    </xf>
    <xf numFmtId="0" fontId="3" fillId="0" borderId="36" xfId="0" applyFont="1" applyBorder="1" applyAlignment="1">
      <alignment vertical="top" wrapText="1"/>
    </xf>
    <xf numFmtId="0" fontId="3" fillId="0" borderId="8" xfId="0" applyFont="1" applyBorder="1" applyAlignment="1">
      <alignment horizontal="left" vertical="top" wrapText="1"/>
    </xf>
    <xf numFmtId="4" fontId="3" fillId="0" borderId="28" xfId="0" applyNumberFormat="1" applyFont="1" applyFill="1" applyBorder="1" applyAlignment="1">
      <alignment vertical="top" wrapText="1"/>
    </xf>
    <xf numFmtId="4" fontId="3" fillId="0" borderId="36" xfId="0" applyNumberFormat="1" applyFont="1" applyFill="1" applyBorder="1" applyAlignment="1">
      <alignment vertical="top" wrapText="1"/>
    </xf>
    <xf numFmtId="4" fontId="3" fillId="0" borderId="3" xfId="0" applyNumberFormat="1" applyFont="1" applyFill="1" applyBorder="1" applyAlignment="1">
      <alignment vertical="top" wrapText="1"/>
    </xf>
    <xf numFmtId="4" fontId="3" fillId="0" borderId="24" xfId="0" applyNumberFormat="1" applyFont="1" applyFill="1" applyBorder="1" applyAlignment="1">
      <alignment vertical="top" wrapText="1"/>
    </xf>
    <xf numFmtId="4" fontId="3" fillId="0" borderId="37" xfId="0" applyNumberFormat="1" applyFont="1" applyFill="1" applyBorder="1" applyAlignment="1">
      <alignment vertical="top" wrapText="1"/>
    </xf>
    <xf numFmtId="49" fontId="3" fillId="0" borderId="38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 wrapText="1"/>
    </xf>
    <xf numFmtId="0" fontId="3" fillId="0" borderId="39" xfId="0" applyFont="1" applyFill="1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3" fillId="0" borderId="40" xfId="0" applyFont="1" applyFill="1" applyBorder="1" applyAlignment="1">
      <alignment vertical="top" wrapText="1"/>
    </xf>
    <xf numFmtId="172" fontId="9" fillId="0" borderId="18" xfId="1" applyNumberFormat="1" applyFont="1" applyFill="1" applyBorder="1" applyAlignment="1" applyProtection="1">
      <alignment horizontal="center" vertical="center" wrapText="1"/>
    </xf>
    <xf numFmtId="0" fontId="3" fillId="0" borderId="41" xfId="0" applyFont="1" applyBorder="1" applyAlignment="1">
      <alignment vertical="top" wrapText="1"/>
    </xf>
    <xf numFmtId="2" fontId="3" fillId="0" borderId="0" xfId="0" applyNumberFormat="1" applyFont="1" applyFill="1" applyAlignment="1">
      <alignment horizontal="left"/>
    </xf>
    <xf numFmtId="2" fontId="3" fillId="0" borderId="0" xfId="0" applyNumberFormat="1" applyFont="1" applyFill="1"/>
    <xf numFmtId="2" fontId="9" fillId="0" borderId="0" xfId="1" applyNumberFormat="1" applyFont="1" applyFill="1" applyBorder="1" applyAlignment="1" applyProtection="1">
      <alignment vertical="top" wrapText="1"/>
    </xf>
    <xf numFmtId="2" fontId="3" fillId="0" borderId="0" xfId="0" applyNumberFormat="1" applyFont="1" applyFill="1" applyAlignment="1">
      <alignment horizontal="right"/>
    </xf>
    <xf numFmtId="3" fontId="5" fillId="0" borderId="18" xfId="0" applyNumberFormat="1" applyFont="1" applyFill="1" applyBorder="1" applyAlignment="1">
      <alignment vertical="top" wrapText="1"/>
    </xf>
    <xf numFmtId="3" fontId="3" fillId="0" borderId="18" xfId="0" applyNumberFormat="1" applyFont="1" applyFill="1" applyBorder="1" applyAlignment="1">
      <alignment vertical="top" wrapText="1"/>
    </xf>
    <xf numFmtId="2" fontId="3" fillId="0" borderId="18" xfId="0" applyNumberFormat="1" applyFont="1" applyFill="1" applyBorder="1" applyAlignment="1">
      <alignment vertical="top" wrapText="1"/>
    </xf>
    <xf numFmtId="2" fontId="4" fillId="0" borderId="18" xfId="0" applyNumberFormat="1" applyFont="1" applyFill="1" applyBorder="1" applyAlignment="1">
      <alignment vertical="top"/>
    </xf>
    <xf numFmtId="2" fontId="4" fillId="0" borderId="18" xfId="0" applyNumberFormat="1" applyFont="1" applyFill="1" applyBorder="1" applyAlignment="1">
      <alignment vertical="top" wrapText="1"/>
    </xf>
    <xf numFmtId="2" fontId="3" fillId="0" borderId="18" xfId="0" applyNumberFormat="1" applyFont="1" applyFill="1" applyBorder="1" applyAlignment="1">
      <alignment vertical="top"/>
    </xf>
    <xf numFmtId="2" fontId="4" fillId="6" borderId="18" xfId="0" applyNumberFormat="1" applyFont="1" applyFill="1" applyBorder="1" applyAlignment="1">
      <alignment vertical="top" wrapText="1"/>
    </xf>
    <xf numFmtId="2" fontId="3" fillId="6" borderId="18" xfId="0" applyNumberFormat="1" applyFont="1" applyFill="1" applyBorder="1" applyAlignment="1">
      <alignment vertical="top" wrapText="1"/>
    </xf>
    <xf numFmtId="2" fontId="4" fillId="6" borderId="18" xfId="0" applyNumberFormat="1" applyFont="1" applyFill="1" applyBorder="1" applyAlignment="1">
      <alignment vertical="top"/>
    </xf>
    <xf numFmtId="2" fontId="3" fillId="6" borderId="18" xfId="0" applyNumberFormat="1" applyFont="1" applyFill="1" applyBorder="1" applyAlignment="1">
      <alignment vertical="top"/>
    </xf>
    <xf numFmtId="0" fontId="4" fillId="0" borderId="18" xfId="0" applyFont="1" applyFill="1" applyBorder="1" applyAlignment="1">
      <alignment vertical="top" wrapText="1"/>
    </xf>
    <xf numFmtId="0" fontId="3" fillId="0" borderId="36" xfId="0" applyFont="1" applyFill="1" applyBorder="1" applyAlignment="1">
      <alignment vertical="top" wrapText="1"/>
    </xf>
    <xf numFmtId="3" fontId="3" fillId="0" borderId="18" xfId="0" applyNumberFormat="1" applyFont="1" applyFill="1" applyBorder="1" applyAlignment="1">
      <alignment vertical="center"/>
    </xf>
    <xf numFmtId="49" fontId="3" fillId="0" borderId="18" xfId="0" applyNumberFormat="1" applyFont="1" applyFill="1" applyBorder="1" applyAlignment="1">
      <alignment horizontal="center" vertical="center"/>
    </xf>
    <xf numFmtId="0" fontId="4" fillId="0" borderId="18" xfId="1" applyNumberFormat="1" applyFont="1" applyFill="1" applyBorder="1" applyAlignment="1" applyProtection="1">
      <alignment vertical="center"/>
    </xf>
    <xf numFmtId="0" fontId="3" fillId="0" borderId="4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49" fontId="4" fillId="0" borderId="18" xfId="0" applyNumberFormat="1" applyFont="1" applyBorder="1" applyAlignment="1">
      <alignment horizontal="center" vertical="center"/>
    </xf>
    <xf numFmtId="49" fontId="3" fillId="0" borderId="18" xfId="0" applyNumberFormat="1" applyFont="1" applyBorder="1" applyAlignment="1">
      <alignment horizontal="center" vertical="center"/>
    </xf>
    <xf numFmtId="49" fontId="4" fillId="0" borderId="18" xfId="0" applyNumberFormat="1" applyFont="1" applyFill="1" applyBorder="1" applyAlignment="1">
      <alignment horizontal="center" vertical="center"/>
    </xf>
    <xf numFmtId="49" fontId="4" fillId="0" borderId="18" xfId="1" applyNumberFormat="1" applyFont="1" applyFill="1" applyBorder="1" applyAlignment="1" applyProtection="1">
      <alignment horizontal="center" vertical="center"/>
    </xf>
    <xf numFmtId="49" fontId="3" fillId="0" borderId="28" xfId="0" applyNumberFormat="1" applyFont="1" applyBorder="1" applyAlignment="1">
      <alignment horizontal="center" vertical="center"/>
    </xf>
    <xf numFmtId="49" fontId="9" fillId="0" borderId="18" xfId="1" applyNumberFormat="1" applyFont="1" applyFill="1" applyBorder="1" applyAlignment="1" applyProtection="1">
      <alignment horizontal="center" vertical="center"/>
    </xf>
    <xf numFmtId="4" fontId="3" fillId="0" borderId="24" xfId="0" applyNumberFormat="1" applyFont="1" applyFill="1" applyBorder="1" applyAlignment="1">
      <alignment vertical="top"/>
    </xf>
    <xf numFmtId="49" fontId="4" fillId="0" borderId="0" xfId="0" applyNumberFormat="1" applyFont="1" applyFill="1" applyBorder="1" applyAlignment="1">
      <alignment horizontal="center" vertical="top"/>
    </xf>
    <xf numFmtId="49" fontId="3" fillId="0" borderId="28" xfId="0" applyNumberFormat="1" applyFont="1" applyFill="1" applyBorder="1" applyAlignment="1">
      <alignment horizontal="center" vertical="top"/>
    </xf>
    <xf numFmtId="179" fontId="3" fillId="0" borderId="18" xfId="2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3" xfId="0" applyNumberFormat="1" applyFont="1" applyFill="1" applyBorder="1" applyAlignment="1">
      <alignment horizontal="center" vertical="top" wrapText="1" shrinkToFit="1"/>
    </xf>
    <xf numFmtId="4" fontId="3" fillId="0" borderId="1" xfId="0" applyNumberFormat="1" applyFont="1" applyFill="1" applyBorder="1" applyAlignment="1" applyProtection="1">
      <alignment vertical="top" wrapText="1"/>
      <protection locked="0"/>
    </xf>
    <xf numFmtId="49" fontId="3" fillId="0" borderId="23" xfId="0" applyNumberFormat="1" applyFont="1" applyFill="1" applyBorder="1" applyAlignment="1">
      <alignment horizontal="center" vertical="top"/>
    </xf>
    <xf numFmtId="49" fontId="3" fillId="0" borderId="22" xfId="0" applyNumberFormat="1" applyFont="1" applyFill="1" applyBorder="1" applyAlignment="1">
      <alignment horizontal="center" vertical="top"/>
    </xf>
    <xf numFmtId="49" fontId="3" fillId="0" borderId="36" xfId="0" applyNumberFormat="1" applyFont="1" applyFill="1" applyBorder="1" applyAlignment="1">
      <alignment horizontal="center" vertical="top"/>
    </xf>
    <xf numFmtId="49" fontId="3" fillId="0" borderId="44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18" xfId="1" applyNumberFormat="1" applyFont="1" applyFill="1" applyBorder="1" applyAlignment="1" applyProtection="1">
      <alignment vertical="center"/>
    </xf>
    <xf numFmtId="49" fontId="3" fillId="0" borderId="18" xfId="1" applyNumberFormat="1" applyFont="1" applyFill="1" applyBorder="1" applyAlignment="1" applyProtection="1">
      <alignment horizontal="center" vertical="center"/>
    </xf>
    <xf numFmtId="0" fontId="4" fillId="0" borderId="36" xfId="0" applyFont="1" applyFill="1" applyBorder="1" applyAlignment="1">
      <alignment vertical="top" wrapText="1"/>
    </xf>
    <xf numFmtId="4" fontId="3" fillId="0" borderId="43" xfId="0" applyNumberFormat="1" applyFont="1" applyFill="1" applyBorder="1" applyAlignment="1">
      <alignment vertical="top" wrapText="1"/>
    </xf>
    <xf numFmtId="49" fontId="4" fillId="0" borderId="43" xfId="0" applyNumberFormat="1" applyFont="1" applyFill="1" applyBorder="1" applyAlignment="1">
      <alignment horizontal="center" vertical="top" wrapText="1"/>
    </xf>
    <xf numFmtId="2" fontId="3" fillId="0" borderId="36" xfId="0" applyNumberFormat="1" applyFont="1" applyFill="1" applyBorder="1" applyAlignment="1">
      <alignment vertical="top"/>
    </xf>
    <xf numFmtId="2" fontId="4" fillId="0" borderId="36" xfId="0" applyNumberFormat="1" applyFont="1" applyFill="1" applyBorder="1" applyAlignment="1">
      <alignment vertical="top"/>
    </xf>
    <xf numFmtId="2" fontId="3" fillId="0" borderId="6" xfId="0" applyNumberFormat="1" applyFont="1" applyFill="1" applyBorder="1" applyAlignment="1">
      <alignment vertical="top" wrapText="1"/>
    </xf>
    <xf numFmtId="2" fontId="4" fillId="0" borderId="18" xfId="0" applyNumberFormat="1" applyFont="1" applyFill="1" applyBorder="1" applyAlignment="1">
      <alignment horizontal="center" vertical="top"/>
    </xf>
    <xf numFmtId="2" fontId="3" fillId="0" borderId="18" xfId="0" applyNumberFormat="1" applyFont="1" applyFill="1" applyBorder="1" applyAlignment="1">
      <alignment horizontal="center" vertical="top"/>
    </xf>
    <xf numFmtId="2" fontId="4" fillId="0" borderId="6" xfId="0" applyNumberFormat="1" applyFont="1" applyFill="1" applyBorder="1" applyAlignment="1">
      <alignment vertical="top" wrapText="1"/>
    </xf>
    <xf numFmtId="2" fontId="4" fillId="0" borderId="0" xfId="0" applyNumberFormat="1" applyFont="1" applyFill="1" applyBorder="1" applyAlignment="1">
      <alignment vertical="top" wrapText="1"/>
    </xf>
    <xf numFmtId="2" fontId="3" fillId="0" borderId="18" xfId="2" applyNumberFormat="1" applyFont="1" applyFill="1" applyBorder="1" applyAlignment="1">
      <alignment horizontal="right" vertical="top" wrapText="1"/>
    </xf>
    <xf numFmtId="0" fontId="3" fillId="0" borderId="30" xfId="0" applyFont="1" applyBorder="1" applyAlignment="1">
      <alignment vertical="top" wrapText="1"/>
    </xf>
    <xf numFmtId="49" fontId="3" fillId="0" borderId="1" xfId="0" applyNumberFormat="1" applyFont="1" applyFill="1" applyBorder="1" applyAlignment="1" applyProtection="1">
      <alignment horizontal="center" vertical="top" wrapText="1"/>
      <protection locked="0"/>
    </xf>
    <xf numFmtId="49" fontId="3" fillId="0" borderId="43" xfId="0" applyNumberFormat="1" applyFont="1" applyFill="1" applyBorder="1" applyAlignment="1">
      <alignment horizontal="center" vertical="top"/>
    </xf>
    <xf numFmtId="0" fontId="3" fillId="0" borderId="18" xfId="0" applyNumberFormat="1" applyFont="1" applyFill="1" applyBorder="1" applyAlignment="1">
      <alignment horizontal="center" vertical="top"/>
    </xf>
    <xf numFmtId="49" fontId="3" fillId="0" borderId="45" xfId="0" applyNumberFormat="1" applyFont="1" applyFill="1" applyBorder="1" applyAlignment="1">
      <alignment horizontal="center" vertical="top"/>
    </xf>
    <xf numFmtId="4" fontId="3" fillId="6" borderId="18" xfId="0" applyNumberFormat="1" applyFont="1" applyFill="1" applyBorder="1" applyAlignment="1">
      <alignment vertical="top" wrapText="1"/>
    </xf>
    <xf numFmtId="3" fontId="4" fillId="0" borderId="18" xfId="0" applyNumberFormat="1" applyFont="1" applyFill="1" applyBorder="1" applyAlignment="1">
      <alignment vertical="top" wrapText="1"/>
    </xf>
    <xf numFmtId="0" fontId="3" fillId="0" borderId="0" xfId="0" applyFont="1" applyBorder="1" applyAlignment="1">
      <alignment wrapText="1"/>
    </xf>
    <xf numFmtId="49" fontId="4" fillId="0" borderId="28" xfId="0" applyNumberFormat="1" applyFont="1" applyFill="1" applyBorder="1" applyAlignment="1">
      <alignment horizontal="center" vertical="top" wrapText="1"/>
    </xf>
    <xf numFmtId="0" fontId="4" fillId="0" borderId="28" xfId="0" applyFont="1" applyBorder="1" applyAlignment="1">
      <alignment horizontal="center" vertical="top"/>
    </xf>
    <xf numFmtId="49" fontId="4" fillId="0" borderId="28" xfId="0" applyNumberFormat="1" applyFont="1" applyBorder="1" applyAlignment="1">
      <alignment horizontal="center" vertical="top"/>
    </xf>
    <xf numFmtId="4" fontId="3" fillId="0" borderId="18" xfId="0" applyNumberFormat="1" applyFont="1" applyBorder="1" applyAlignment="1">
      <alignment vertical="top"/>
    </xf>
    <xf numFmtId="171" fontId="3" fillId="0" borderId="18" xfId="2" applyFont="1" applyFill="1" applyBorder="1" applyAlignment="1">
      <alignment horizontal="right" vertical="top" wrapText="1"/>
    </xf>
    <xf numFmtId="0" fontId="4" fillId="0" borderId="18" xfId="0" applyFont="1" applyBorder="1" applyAlignment="1">
      <alignment vertical="top"/>
    </xf>
    <xf numFmtId="2" fontId="3" fillId="0" borderId="36" xfId="0" applyNumberFormat="1" applyFont="1" applyFill="1" applyBorder="1" applyAlignment="1">
      <alignment vertical="top" wrapText="1"/>
    </xf>
    <xf numFmtId="4" fontId="4" fillId="6" borderId="24" xfId="0" applyNumberFormat="1" applyFont="1" applyFill="1" applyBorder="1" applyAlignment="1">
      <alignment vertical="top" wrapText="1"/>
    </xf>
    <xf numFmtId="4" fontId="4" fillId="0" borderId="24" xfId="0" applyNumberFormat="1" applyFont="1" applyFill="1" applyBorder="1" applyAlignment="1">
      <alignment vertical="top"/>
    </xf>
    <xf numFmtId="4" fontId="3" fillId="0" borderId="3" xfId="0" applyNumberFormat="1" applyFont="1" applyFill="1" applyBorder="1" applyAlignment="1">
      <alignment vertical="top"/>
    </xf>
    <xf numFmtId="4" fontId="4" fillId="0" borderId="24" xfId="0" applyNumberFormat="1" applyFont="1" applyFill="1" applyBorder="1" applyAlignment="1" applyProtection="1">
      <alignment vertical="top" wrapText="1"/>
      <protection locked="0"/>
    </xf>
    <xf numFmtId="4" fontId="3" fillId="0" borderId="24" xfId="0" applyNumberFormat="1" applyFont="1" applyFill="1" applyBorder="1" applyAlignment="1" applyProtection="1">
      <alignment vertical="top" wrapText="1"/>
      <protection locked="0"/>
    </xf>
    <xf numFmtId="179" fontId="3" fillId="0" borderId="36" xfId="2" applyNumberFormat="1" applyFont="1" applyFill="1" applyBorder="1" applyAlignment="1">
      <alignment horizontal="right" vertical="top" wrapText="1"/>
    </xf>
    <xf numFmtId="4" fontId="3" fillId="0" borderId="36" xfId="0" applyNumberFormat="1" applyFont="1" applyFill="1" applyBorder="1" applyAlignment="1">
      <alignment vertical="top"/>
    </xf>
    <xf numFmtId="4" fontId="3" fillId="0" borderId="37" xfId="0" applyNumberFormat="1" applyFont="1" applyFill="1" applyBorder="1" applyAlignment="1">
      <alignment vertical="top"/>
    </xf>
    <xf numFmtId="4" fontId="3" fillId="0" borderId="46" xfId="0" applyNumberFormat="1" applyFont="1" applyFill="1" applyBorder="1" applyAlignment="1">
      <alignment vertical="top"/>
    </xf>
    <xf numFmtId="4" fontId="3" fillId="6" borderId="24" xfId="0" applyNumberFormat="1" applyFont="1" applyFill="1" applyBorder="1" applyAlignment="1">
      <alignment vertical="top" wrapText="1"/>
    </xf>
    <xf numFmtId="2" fontId="3" fillId="6" borderId="36" xfId="0" applyNumberFormat="1" applyFont="1" applyFill="1" applyBorder="1" applyAlignment="1">
      <alignment vertical="top" wrapText="1"/>
    </xf>
    <xf numFmtId="4" fontId="3" fillId="6" borderId="37" xfId="0" applyNumberFormat="1" applyFont="1" applyFill="1" applyBorder="1" applyAlignment="1">
      <alignment vertical="top" wrapText="1"/>
    </xf>
    <xf numFmtId="4" fontId="4" fillId="0" borderId="37" xfId="0" applyNumberFormat="1" applyFont="1" applyFill="1" applyBorder="1" applyAlignment="1">
      <alignment vertical="top"/>
    </xf>
    <xf numFmtId="4" fontId="3" fillId="6" borderId="36" xfId="0" applyNumberFormat="1" applyFont="1" applyFill="1" applyBorder="1" applyAlignment="1">
      <alignment vertical="top" wrapText="1"/>
    </xf>
    <xf numFmtId="4" fontId="4" fillId="6" borderId="24" xfId="0" applyNumberFormat="1" applyFont="1" applyFill="1" applyBorder="1" applyAlignment="1">
      <alignment vertical="top"/>
    </xf>
    <xf numFmtId="4" fontId="3" fillId="6" borderId="24" xfId="0" applyNumberFormat="1" applyFont="1" applyFill="1" applyBorder="1" applyAlignment="1">
      <alignment vertical="top"/>
    </xf>
    <xf numFmtId="2" fontId="3" fillId="6" borderId="36" xfId="0" applyNumberFormat="1" applyFont="1" applyFill="1" applyBorder="1" applyAlignment="1">
      <alignment vertical="top"/>
    </xf>
    <xf numFmtId="4" fontId="3" fillId="0" borderId="46" xfId="0" applyNumberFormat="1" applyFont="1" applyFill="1" applyBorder="1" applyAlignment="1">
      <alignment vertical="top" wrapText="1"/>
    </xf>
    <xf numFmtId="4" fontId="3" fillId="0" borderId="22" xfId="0" applyNumberFormat="1" applyFont="1" applyFill="1" applyBorder="1" applyAlignment="1">
      <alignment vertical="top" wrapText="1"/>
    </xf>
    <xf numFmtId="2" fontId="3" fillId="0" borderId="18" xfId="0" applyNumberFormat="1" applyFont="1" applyBorder="1" applyAlignment="1">
      <alignment vertical="top"/>
    </xf>
    <xf numFmtId="49" fontId="3" fillId="0" borderId="28" xfId="0" applyNumberFormat="1" applyFont="1" applyFill="1" applyBorder="1" applyAlignment="1">
      <alignment horizontal="center" vertical="top" wrapText="1"/>
    </xf>
    <xf numFmtId="3" fontId="3" fillId="0" borderId="13" xfId="0" applyNumberFormat="1" applyFont="1" applyFill="1" applyBorder="1" applyAlignment="1">
      <alignment vertical="top" wrapText="1"/>
    </xf>
    <xf numFmtId="49" fontId="3" fillId="0" borderId="37" xfId="0" applyNumberFormat="1" applyFont="1" applyFill="1" applyBorder="1" applyAlignment="1">
      <alignment horizontal="center" vertical="top"/>
    </xf>
    <xf numFmtId="49" fontId="3" fillId="0" borderId="43" xfId="0" applyNumberFormat="1" applyFont="1" applyFill="1" applyBorder="1" applyAlignment="1">
      <alignment horizontal="center" vertical="top" wrapText="1" shrinkToFit="1"/>
    </xf>
    <xf numFmtId="0" fontId="14" fillId="7" borderId="18" xfId="0" applyFont="1" applyFill="1" applyBorder="1" applyAlignment="1">
      <alignment vertical="top" wrapText="1"/>
    </xf>
    <xf numFmtId="179" fontId="4" fillId="0" borderId="18" xfId="2" applyNumberFormat="1" applyFont="1" applyFill="1" applyBorder="1" applyAlignment="1">
      <alignment horizontal="right" vertical="top"/>
    </xf>
    <xf numFmtId="0" fontId="14" fillId="7" borderId="41" xfId="0" applyFont="1" applyFill="1" applyBorder="1" applyAlignment="1">
      <alignment vertical="top" wrapText="1"/>
    </xf>
    <xf numFmtId="0" fontId="14" fillId="7" borderId="40" xfId="0" applyFont="1" applyFill="1" applyBorder="1" applyAlignment="1">
      <alignment vertical="top" wrapText="1"/>
    </xf>
    <xf numFmtId="0" fontId="3" fillId="0" borderId="18" xfId="0" applyFont="1" applyFill="1" applyBorder="1" applyAlignment="1">
      <alignment horizontal="left" vertical="top" wrapText="1"/>
    </xf>
    <xf numFmtId="49" fontId="4" fillId="0" borderId="24" xfId="0" applyNumberFormat="1" applyFont="1" applyFill="1" applyBorder="1" applyAlignment="1">
      <alignment horizontal="center" vertical="top"/>
    </xf>
    <xf numFmtId="4" fontId="4" fillId="0" borderId="18" xfId="0" applyNumberFormat="1" applyFont="1" applyFill="1" applyBorder="1" applyAlignment="1" applyProtection="1">
      <alignment vertical="top" wrapText="1"/>
      <protection locked="0"/>
    </xf>
    <xf numFmtId="49" fontId="4" fillId="0" borderId="36" xfId="0" applyNumberFormat="1" applyFont="1" applyFill="1" applyBorder="1" applyAlignment="1">
      <alignment horizontal="center" vertical="top"/>
    </xf>
    <xf numFmtId="49" fontId="3" fillId="0" borderId="47" xfId="0" applyNumberFormat="1" applyFont="1" applyFill="1" applyBorder="1" applyAlignment="1">
      <alignment horizontal="center" vertical="top"/>
    </xf>
    <xf numFmtId="49" fontId="3" fillId="0" borderId="36" xfId="0" applyNumberFormat="1" applyFont="1" applyBorder="1" applyAlignment="1">
      <alignment horizontal="center" vertical="top"/>
    </xf>
    <xf numFmtId="0" fontId="3" fillId="0" borderId="36" xfId="0" applyFont="1" applyBorder="1" applyAlignment="1">
      <alignment horizontal="center" vertical="top"/>
    </xf>
    <xf numFmtId="4" fontId="4" fillId="6" borderId="18" xfId="0" applyNumberFormat="1" applyFont="1" applyFill="1" applyBorder="1" applyAlignment="1">
      <alignment vertical="top" wrapText="1"/>
    </xf>
    <xf numFmtId="49" fontId="4" fillId="0" borderId="37" xfId="0" applyNumberFormat="1" applyFont="1" applyFill="1" applyBorder="1" applyAlignment="1">
      <alignment horizontal="center" vertical="top"/>
    </xf>
    <xf numFmtId="4" fontId="4" fillId="6" borderId="18" xfId="0" applyNumberFormat="1" applyFont="1" applyFill="1" applyBorder="1" applyAlignment="1">
      <alignment vertical="top"/>
    </xf>
    <xf numFmtId="4" fontId="3" fillId="6" borderId="18" xfId="0" applyNumberFormat="1" applyFont="1" applyFill="1" applyBorder="1" applyAlignment="1">
      <alignment vertical="top"/>
    </xf>
    <xf numFmtId="4" fontId="4" fillId="0" borderId="36" xfId="0" applyNumberFormat="1" applyFont="1" applyFill="1" applyBorder="1" applyAlignment="1">
      <alignment vertical="top"/>
    </xf>
    <xf numFmtId="4" fontId="4" fillId="0" borderId="37" xfId="0" applyNumberFormat="1" applyFont="1" applyFill="1" applyBorder="1" applyAlignment="1">
      <alignment vertical="top" wrapText="1"/>
    </xf>
    <xf numFmtId="4" fontId="3" fillId="0" borderId="22" xfId="0" applyNumberFormat="1" applyFont="1" applyFill="1" applyBorder="1" applyAlignment="1">
      <alignment vertical="top"/>
    </xf>
    <xf numFmtId="2" fontId="4" fillId="0" borderId="36" xfId="0" applyNumberFormat="1" applyFont="1" applyFill="1" applyBorder="1" applyAlignment="1">
      <alignment vertical="top" wrapText="1"/>
    </xf>
    <xf numFmtId="2" fontId="3" fillId="0" borderId="46" xfId="0" applyNumberFormat="1" applyFont="1" applyFill="1" applyBorder="1" applyAlignment="1">
      <alignment vertical="top" wrapText="1"/>
    </xf>
    <xf numFmtId="49" fontId="3" fillId="3" borderId="13" xfId="0" applyNumberFormat="1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left" vertical="top"/>
    </xf>
    <xf numFmtId="0" fontId="3" fillId="3" borderId="13" xfId="0" applyFont="1" applyFill="1" applyBorder="1" applyAlignment="1">
      <alignment horizontal="center" vertical="top" wrapText="1"/>
    </xf>
    <xf numFmtId="4" fontId="3" fillId="0" borderId="35" xfId="0" applyNumberFormat="1" applyFont="1" applyFill="1" applyBorder="1" applyAlignment="1">
      <alignment vertical="top" wrapText="1"/>
    </xf>
    <xf numFmtId="4" fontId="3" fillId="0" borderId="39" xfId="0" applyNumberFormat="1" applyFont="1" applyFill="1" applyBorder="1" applyAlignment="1">
      <alignment vertical="top" wrapText="1"/>
    </xf>
    <xf numFmtId="4" fontId="3" fillId="0" borderId="39" xfId="0" applyNumberFormat="1" applyFont="1" applyFill="1" applyBorder="1" applyAlignment="1">
      <alignment vertical="top"/>
    </xf>
    <xf numFmtId="4" fontId="4" fillId="0" borderId="46" xfId="0" applyNumberFormat="1" applyFont="1" applyBorder="1" applyAlignment="1">
      <alignment vertical="top"/>
    </xf>
    <xf numFmtId="4" fontId="4" fillId="0" borderId="36" xfId="0" applyNumberFormat="1" applyFont="1" applyBorder="1" applyAlignment="1">
      <alignment vertical="top"/>
    </xf>
    <xf numFmtId="4" fontId="3" fillId="0" borderId="36" xfId="0" applyNumberFormat="1" applyFont="1" applyBorder="1" applyAlignment="1">
      <alignment vertical="top"/>
    </xf>
    <xf numFmtId="171" fontId="3" fillId="0" borderId="36" xfId="2" applyFont="1" applyFill="1" applyBorder="1" applyAlignment="1">
      <alignment horizontal="right" vertical="top" wrapText="1"/>
    </xf>
    <xf numFmtId="4" fontId="3" fillId="0" borderId="44" xfId="0" applyNumberFormat="1" applyFont="1" applyFill="1" applyBorder="1" applyAlignment="1">
      <alignment vertical="top"/>
    </xf>
    <xf numFmtId="2" fontId="3" fillId="0" borderId="36" xfId="0" applyNumberFormat="1" applyFont="1" applyBorder="1" applyAlignment="1">
      <alignment vertical="top"/>
    </xf>
    <xf numFmtId="2" fontId="4" fillId="0" borderId="46" xfId="0" applyNumberFormat="1" applyFont="1" applyFill="1" applyBorder="1" applyAlignment="1">
      <alignment vertical="top"/>
    </xf>
    <xf numFmtId="4" fontId="3" fillId="0" borderId="48" xfId="0" applyNumberFormat="1" applyFont="1" applyFill="1" applyBorder="1" applyAlignment="1">
      <alignment vertical="top"/>
    </xf>
    <xf numFmtId="2" fontId="4" fillId="6" borderId="36" xfId="0" applyNumberFormat="1" applyFont="1" applyFill="1" applyBorder="1" applyAlignment="1">
      <alignment vertical="top" wrapText="1"/>
    </xf>
    <xf numFmtId="2" fontId="4" fillId="6" borderId="36" xfId="0" applyNumberFormat="1" applyFont="1" applyFill="1" applyBorder="1" applyAlignment="1">
      <alignment vertical="top"/>
    </xf>
    <xf numFmtId="49" fontId="4" fillId="0" borderId="36" xfId="0" applyNumberFormat="1" applyFont="1" applyFill="1" applyBorder="1" applyAlignment="1">
      <alignment horizontal="center" vertical="top" wrapText="1"/>
    </xf>
    <xf numFmtId="0" fontId="3" fillId="0" borderId="24" xfId="0" applyFont="1" applyFill="1" applyBorder="1" applyAlignment="1">
      <alignment horizontal="center" vertical="top"/>
    </xf>
    <xf numFmtId="0" fontId="3" fillId="0" borderId="41" xfId="0" applyFont="1" applyFill="1" applyBorder="1" applyAlignment="1">
      <alignment vertical="top" wrapText="1"/>
    </xf>
    <xf numFmtId="0" fontId="3" fillId="0" borderId="40" xfId="0" applyFont="1" applyFill="1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2" fontId="4" fillId="0" borderId="18" xfId="0" applyNumberFormat="1" applyFont="1" applyBorder="1" applyAlignment="1">
      <alignment vertical="top"/>
    </xf>
    <xf numFmtId="2" fontId="4" fillId="8" borderId="18" xfId="0" applyNumberFormat="1" applyFont="1" applyFill="1" applyBorder="1" applyAlignment="1">
      <alignment vertical="top"/>
    </xf>
    <xf numFmtId="49" fontId="4" fillId="8" borderId="28" xfId="0" applyNumberFormat="1" applyFont="1" applyFill="1" applyBorder="1" applyAlignment="1">
      <alignment horizontal="center" vertical="top" wrapText="1"/>
    </xf>
    <xf numFmtId="49" fontId="4" fillId="8" borderId="28" xfId="0" applyNumberFormat="1" applyFont="1" applyFill="1" applyBorder="1" applyAlignment="1">
      <alignment horizontal="center" vertical="top"/>
    </xf>
    <xf numFmtId="4" fontId="3" fillId="8" borderId="1" xfId="0" applyNumberFormat="1" applyFont="1" applyFill="1" applyBorder="1" applyAlignment="1">
      <alignment vertical="top" wrapText="1"/>
    </xf>
    <xf numFmtId="49" fontId="4" fillId="8" borderId="6" xfId="0" applyNumberFormat="1" applyFont="1" applyFill="1" applyBorder="1" applyAlignment="1">
      <alignment horizontal="center" vertical="top"/>
    </xf>
    <xf numFmtId="4" fontId="4" fillId="8" borderId="3" xfId="0" applyNumberFormat="1" applyFont="1" applyFill="1" applyBorder="1" applyAlignment="1">
      <alignment vertical="top"/>
    </xf>
    <xf numFmtId="4" fontId="4" fillId="8" borderId="18" xfId="0" applyNumberFormat="1" applyFont="1" applyFill="1" applyBorder="1" applyAlignment="1">
      <alignment vertical="top"/>
    </xf>
    <xf numFmtId="49" fontId="4" fillId="8" borderId="18" xfId="0" applyNumberFormat="1" applyFont="1" applyFill="1" applyBorder="1" applyAlignment="1">
      <alignment horizontal="center" vertical="top"/>
    </xf>
    <xf numFmtId="0" fontId="4" fillId="8" borderId="18" xfId="0" applyFont="1" applyFill="1" applyBorder="1" applyAlignment="1">
      <alignment vertical="top"/>
    </xf>
    <xf numFmtId="4" fontId="4" fillId="8" borderId="6" xfId="0" applyNumberFormat="1" applyFont="1" applyFill="1" applyBorder="1" applyAlignment="1">
      <alignment horizontal="right"/>
    </xf>
    <xf numFmtId="4" fontId="4" fillId="8" borderId="36" xfId="0" applyNumberFormat="1" applyFont="1" applyFill="1" applyBorder="1" applyAlignment="1">
      <alignment vertical="top"/>
    </xf>
    <xf numFmtId="49" fontId="3" fillId="2" borderId="13" xfId="0" applyNumberFormat="1" applyFont="1" applyFill="1" applyBorder="1" applyAlignment="1">
      <alignment horizontal="center" vertical="top" wrapText="1"/>
    </xf>
    <xf numFmtId="4" fontId="3" fillId="8" borderId="6" xfId="0" applyNumberFormat="1" applyFont="1" applyFill="1" applyBorder="1" applyAlignment="1">
      <alignment vertical="top" wrapText="1"/>
    </xf>
    <xf numFmtId="49" fontId="4" fillId="8" borderId="6" xfId="0" applyNumberFormat="1" applyFont="1" applyFill="1" applyBorder="1" applyAlignment="1">
      <alignment horizontal="center" vertical="top" wrapText="1"/>
    </xf>
    <xf numFmtId="4" fontId="4" fillId="8" borderId="24" xfId="0" applyNumberFormat="1" applyFont="1" applyFill="1" applyBorder="1" applyAlignment="1">
      <alignment vertical="top"/>
    </xf>
    <xf numFmtId="4" fontId="4" fillId="8" borderId="6" xfId="0" applyNumberFormat="1" applyFont="1" applyFill="1" applyBorder="1" applyAlignment="1">
      <alignment vertical="top" wrapText="1"/>
    </xf>
    <xf numFmtId="4" fontId="4" fillId="8" borderId="24" xfId="0" applyNumberFormat="1" applyFont="1" applyFill="1" applyBorder="1" applyAlignment="1">
      <alignment vertical="top" wrapText="1"/>
    </xf>
    <xf numFmtId="4" fontId="4" fillId="8" borderId="18" xfId="0" applyNumberFormat="1" applyFont="1" applyFill="1" applyBorder="1" applyAlignment="1">
      <alignment vertical="top" wrapText="1"/>
    </xf>
    <xf numFmtId="4" fontId="3" fillId="8" borderId="6" xfId="0" applyNumberFormat="1" applyFont="1" applyFill="1" applyBorder="1" applyAlignment="1" applyProtection="1">
      <alignment vertical="top" wrapText="1"/>
      <protection locked="0"/>
    </xf>
    <xf numFmtId="4" fontId="3" fillId="8" borderId="18" xfId="0" applyNumberFormat="1" applyFont="1" applyFill="1" applyBorder="1" applyAlignment="1" applyProtection="1">
      <alignment vertical="top" wrapText="1"/>
      <protection locked="0"/>
    </xf>
    <xf numFmtId="4" fontId="3" fillId="8" borderId="18" xfId="0" applyNumberFormat="1" applyFont="1" applyFill="1" applyBorder="1" applyAlignment="1">
      <alignment vertical="top" wrapText="1"/>
    </xf>
    <xf numFmtId="49" fontId="4" fillId="8" borderId="18" xfId="0" applyNumberFormat="1" applyFont="1" applyFill="1" applyBorder="1" applyAlignment="1">
      <alignment horizontal="center" vertical="top" wrapText="1"/>
    </xf>
    <xf numFmtId="2" fontId="4" fillId="8" borderId="36" xfId="0" applyNumberFormat="1" applyFont="1" applyFill="1" applyBorder="1" applyAlignment="1">
      <alignment vertical="top"/>
    </xf>
    <xf numFmtId="49" fontId="4" fillId="8" borderId="36" xfId="0" applyNumberFormat="1" applyFont="1" applyFill="1" applyBorder="1" applyAlignment="1">
      <alignment horizontal="center" vertical="top"/>
    </xf>
    <xf numFmtId="171" fontId="4" fillId="0" borderId="18" xfId="2" applyFont="1" applyFill="1" applyBorder="1" applyAlignment="1">
      <alignment horizontal="right" vertical="top"/>
    </xf>
    <xf numFmtId="4" fontId="4" fillId="0" borderId="2" xfId="0" applyNumberFormat="1" applyFont="1" applyFill="1" applyBorder="1" applyAlignment="1">
      <alignment vertical="top"/>
    </xf>
    <xf numFmtId="2" fontId="9" fillId="0" borderId="18" xfId="1" applyNumberFormat="1" applyFont="1" applyFill="1" applyBorder="1" applyAlignment="1" applyProtection="1">
      <alignment horizontal="center" vertical="center" wrapText="1"/>
    </xf>
    <xf numFmtId="0" fontId="9" fillId="9" borderId="0" xfId="1" applyNumberFormat="1" applyFont="1" applyFill="1" applyBorder="1" applyAlignment="1" applyProtection="1">
      <alignment vertical="top"/>
    </xf>
    <xf numFmtId="0" fontId="3" fillId="0" borderId="0" xfId="1" applyNumberFormat="1" applyFont="1" applyFill="1" applyBorder="1" applyAlignment="1" applyProtection="1">
      <alignment vertical="top" wrapText="1"/>
    </xf>
    <xf numFmtId="0" fontId="3" fillId="0" borderId="50" xfId="0" applyFont="1" applyBorder="1" applyAlignment="1">
      <alignment vertical="top" wrapText="1"/>
    </xf>
    <xf numFmtId="0" fontId="0" fillId="0" borderId="43" xfId="0" applyBorder="1" applyAlignment="1">
      <alignment vertical="top" wrapText="1"/>
    </xf>
    <xf numFmtId="49" fontId="3" fillId="0" borderId="28" xfId="1" applyNumberFormat="1" applyFont="1" applyFill="1" applyBorder="1" applyAlignment="1" applyProtection="1">
      <alignment horizontal="center" vertical="center" wrapText="1"/>
    </xf>
    <xf numFmtId="0" fontId="0" fillId="0" borderId="43" xfId="0" applyBorder="1"/>
    <xf numFmtId="172" fontId="9" fillId="0" borderId="28" xfId="1" applyNumberFormat="1" applyFont="1" applyFill="1" applyBorder="1" applyAlignment="1" applyProtection="1">
      <alignment horizontal="left" vertical="center"/>
    </xf>
    <xf numFmtId="172" fontId="9" fillId="0" borderId="43" xfId="1" applyNumberFormat="1" applyFont="1" applyFill="1" applyBorder="1" applyAlignment="1" applyProtection="1">
      <alignment horizontal="left" vertical="center"/>
    </xf>
    <xf numFmtId="0" fontId="3" fillId="0" borderId="28" xfId="0" applyFont="1" applyFill="1" applyBorder="1" applyAlignment="1">
      <alignment vertical="top" wrapText="1"/>
    </xf>
    <xf numFmtId="0" fontId="9" fillId="0" borderId="43" xfId="1" applyNumberFormat="1" applyFont="1" applyFill="1" applyBorder="1" applyAlignment="1" applyProtection="1">
      <alignment vertical="top" wrapText="1"/>
    </xf>
    <xf numFmtId="0" fontId="9" fillId="0" borderId="43" xfId="1" applyNumberFormat="1" applyFont="1" applyFill="1" applyBorder="1" applyAlignment="1" applyProtection="1">
      <alignment horizontal="center" vertical="center" wrapText="1"/>
    </xf>
    <xf numFmtId="172" fontId="9" fillId="0" borderId="28" xfId="1" applyNumberFormat="1" applyFont="1" applyFill="1" applyBorder="1" applyAlignment="1" applyProtection="1">
      <alignment horizontal="left" vertical="center" wrapText="1"/>
    </xf>
    <xf numFmtId="0" fontId="9" fillId="0" borderId="43" xfId="1" applyNumberFormat="1" applyFont="1" applyFill="1" applyBorder="1" applyAlignment="1" applyProtection="1">
      <alignment horizontal="left" vertical="center" wrapText="1"/>
    </xf>
    <xf numFmtId="0" fontId="0" fillId="0" borderId="43" xfId="0" applyBorder="1" applyAlignment="1">
      <alignment horizontal="left" vertical="center"/>
    </xf>
    <xf numFmtId="0" fontId="0" fillId="0" borderId="49" xfId="0" applyBorder="1" applyAlignment="1">
      <alignment vertical="top" wrapText="1"/>
    </xf>
    <xf numFmtId="0" fontId="3" fillId="0" borderId="28" xfId="0" applyFont="1" applyBorder="1" applyAlignment="1">
      <alignment vertical="center" wrapText="1"/>
    </xf>
    <xf numFmtId="0" fontId="0" fillId="0" borderId="45" xfId="0" applyBorder="1" applyAlignment="1">
      <alignment vertical="center" wrapText="1"/>
    </xf>
    <xf numFmtId="0" fontId="0" fillId="0" borderId="43" xfId="0" applyBorder="1" applyAlignment="1">
      <alignment vertical="center" wrapText="1"/>
    </xf>
    <xf numFmtId="0" fontId="3" fillId="0" borderId="28" xfId="0" applyFont="1" applyBorder="1" applyAlignment="1">
      <alignment vertical="center"/>
    </xf>
    <xf numFmtId="0" fontId="3" fillId="0" borderId="45" xfId="0" applyFont="1" applyBorder="1" applyAlignment="1">
      <alignment vertical="center"/>
    </xf>
    <xf numFmtId="0" fontId="3" fillId="0" borderId="43" xfId="0" applyFont="1" applyBorder="1" applyAlignment="1">
      <alignment vertical="center"/>
    </xf>
    <xf numFmtId="0" fontId="3" fillId="0" borderId="43" xfId="0" applyFont="1" applyFill="1" applyBorder="1" applyAlignment="1">
      <alignment vertical="top" wrapText="1"/>
    </xf>
    <xf numFmtId="172" fontId="9" fillId="0" borderId="28" xfId="1" applyNumberFormat="1" applyFont="1" applyFill="1" applyBorder="1" applyAlignment="1" applyProtection="1">
      <alignment vertical="center"/>
    </xf>
    <xf numFmtId="172" fontId="9" fillId="0" borderId="43" xfId="1" applyNumberFormat="1" applyFont="1" applyFill="1" applyBorder="1" applyAlignment="1" applyProtection="1">
      <alignment vertical="center"/>
    </xf>
    <xf numFmtId="2" fontId="3" fillId="0" borderId="28" xfId="0" applyNumberFormat="1" applyFont="1" applyBorder="1" applyAlignment="1">
      <alignment vertical="top" wrapText="1"/>
    </xf>
    <xf numFmtId="2" fontId="0" fillId="0" borderId="43" xfId="0" applyNumberFormat="1" applyBorder="1" applyAlignment="1">
      <alignment vertical="top" wrapText="1"/>
    </xf>
    <xf numFmtId="49" fontId="3" fillId="0" borderId="43" xfId="1" applyNumberFormat="1" applyFont="1" applyFill="1" applyBorder="1" applyAlignment="1" applyProtection="1">
      <alignment horizontal="center" vertical="center" wrapText="1"/>
    </xf>
    <xf numFmtId="0" fontId="3" fillId="0" borderId="28" xfId="0" applyFont="1" applyBorder="1" applyAlignment="1">
      <alignment horizontal="left" vertical="center"/>
    </xf>
    <xf numFmtId="0" fontId="3" fillId="0" borderId="43" xfId="0" applyFont="1" applyBorder="1" applyAlignment="1">
      <alignment horizontal="left" vertical="center"/>
    </xf>
    <xf numFmtId="0" fontId="3" fillId="0" borderId="28" xfId="0" applyFont="1" applyFill="1" applyBorder="1" applyAlignment="1">
      <alignment horizontal="left" vertical="top" wrapText="1"/>
    </xf>
    <xf numFmtId="0" fontId="0" fillId="0" borderId="43" xfId="0" applyBorder="1" applyAlignment="1">
      <alignment horizontal="left" vertical="top" wrapText="1"/>
    </xf>
    <xf numFmtId="0" fontId="3" fillId="0" borderId="28" xfId="0" applyFont="1" applyBorder="1" applyAlignment="1">
      <alignment wrapText="1"/>
    </xf>
    <xf numFmtId="0" fontId="3" fillId="0" borderId="43" xfId="0" applyFont="1" applyBorder="1" applyAlignment="1">
      <alignment wrapText="1"/>
    </xf>
    <xf numFmtId="0" fontId="3" fillId="0" borderId="28" xfId="0" applyFont="1" applyFill="1" applyBorder="1" applyAlignment="1">
      <alignment vertical="center" wrapText="1"/>
    </xf>
    <xf numFmtId="0" fontId="9" fillId="0" borderId="43" xfId="1" applyNumberFormat="1" applyFont="1" applyFill="1" applyBorder="1" applyAlignment="1" applyProtection="1">
      <alignment vertical="center" wrapText="1"/>
    </xf>
    <xf numFmtId="0" fontId="9" fillId="0" borderId="45" xfId="1" applyNumberFormat="1" applyFont="1" applyFill="1" applyBorder="1" applyAlignment="1" applyProtection="1">
      <alignment wrapText="1"/>
    </xf>
    <xf numFmtId="0" fontId="0" fillId="0" borderId="43" xfId="0" applyBorder="1" applyAlignment="1">
      <alignment wrapText="1"/>
    </xf>
    <xf numFmtId="0" fontId="0" fillId="0" borderId="45" xfId="0" applyBorder="1" applyAlignment="1"/>
    <xf numFmtId="0" fontId="0" fillId="0" borderId="43" xfId="0" applyBorder="1" applyAlignment="1"/>
    <xf numFmtId="0" fontId="9" fillId="0" borderId="45" xfId="1" applyNumberFormat="1" applyFont="1" applyFill="1" applyBorder="1" applyAlignment="1" applyProtection="1">
      <alignment horizontal="left" vertical="center"/>
    </xf>
    <xf numFmtId="0" fontId="9" fillId="0" borderId="43" xfId="1" applyNumberFormat="1" applyFont="1" applyFill="1" applyBorder="1" applyAlignment="1" applyProtection="1">
      <alignment horizontal="left" vertical="center"/>
    </xf>
    <xf numFmtId="49" fontId="3" fillId="0" borderId="28" xfId="0" applyNumberFormat="1" applyFont="1" applyBorder="1" applyAlignment="1">
      <alignment horizontal="center" vertical="center"/>
    </xf>
    <xf numFmtId="0" fontId="9" fillId="0" borderId="43" xfId="1" applyNumberFormat="1" applyFont="1" applyFill="1" applyBorder="1" applyAlignment="1" applyProtection="1">
      <alignment horizontal="center" vertical="center"/>
    </xf>
    <xf numFmtId="0" fontId="3" fillId="0" borderId="45" xfId="0" applyFont="1" applyBorder="1" applyAlignment="1">
      <alignment vertical="center" wrapText="1"/>
    </xf>
    <xf numFmtId="0" fontId="3" fillId="0" borderId="43" xfId="0" applyFont="1" applyBorder="1" applyAlignment="1">
      <alignment vertical="center" wrapText="1"/>
    </xf>
    <xf numFmtId="0" fontId="0" fillId="0" borderId="45" xfId="0" applyBorder="1"/>
    <xf numFmtId="0" fontId="3" fillId="0" borderId="45" xfId="0" applyFont="1" applyBorder="1" applyAlignment="1">
      <alignment horizontal="left" vertical="center"/>
    </xf>
    <xf numFmtId="0" fontId="3" fillId="0" borderId="45" xfId="0" applyFont="1" applyBorder="1" applyAlignment="1">
      <alignment wrapText="1"/>
    </xf>
    <xf numFmtId="0" fontId="3" fillId="0" borderId="45" xfId="0" applyFont="1" applyFill="1" applyBorder="1" applyAlignment="1">
      <alignment vertical="top" wrapText="1"/>
    </xf>
    <xf numFmtId="0" fontId="3" fillId="0" borderId="28" xfId="0" applyFont="1" applyBorder="1" applyAlignment="1">
      <alignment vertical="top" wrapText="1"/>
    </xf>
    <xf numFmtId="0" fontId="3" fillId="0" borderId="43" xfId="0" applyFont="1" applyBorder="1" applyAlignment="1">
      <alignment vertical="top" wrapText="1"/>
    </xf>
    <xf numFmtId="49" fontId="3" fillId="0" borderId="28" xfId="0" applyNumberFormat="1" applyFont="1" applyFill="1" applyBorder="1" applyAlignment="1">
      <alignment horizontal="center" vertical="center" wrapText="1"/>
    </xf>
    <xf numFmtId="49" fontId="3" fillId="0" borderId="43" xfId="0" applyNumberFormat="1" applyFont="1" applyFill="1" applyBorder="1" applyAlignment="1">
      <alignment horizontal="center" vertical="center" wrapText="1"/>
    </xf>
    <xf numFmtId="0" fontId="0" fillId="0" borderId="45" xfId="0" applyBorder="1" applyAlignment="1">
      <alignment wrapText="1"/>
    </xf>
    <xf numFmtId="0" fontId="0" fillId="0" borderId="45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2" fontId="3" fillId="0" borderId="28" xfId="1" applyNumberFormat="1" applyFont="1" applyFill="1" applyBorder="1" applyAlignment="1" applyProtection="1">
      <alignment vertical="center"/>
    </xf>
    <xf numFmtId="2" fontId="0" fillId="0" borderId="45" xfId="0" applyNumberFormat="1" applyBorder="1" applyAlignment="1">
      <alignment vertical="center"/>
    </xf>
    <xf numFmtId="2" fontId="0" fillId="0" borderId="43" xfId="0" applyNumberFormat="1" applyBorder="1" applyAlignment="1">
      <alignment vertical="center"/>
    </xf>
    <xf numFmtId="0" fontId="3" fillId="0" borderId="28" xfId="1" applyNumberFormat="1" applyFont="1" applyFill="1" applyBorder="1" applyAlignment="1" applyProtection="1">
      <alignment vertical="center"/>
    </xf>
    <xf numFmtId="0" fontId="0" fillId="0" borderId="45" xfId="0" applyBorder="1" applyAlignment="1">
      <alignment vertical="center"/>
    </xf>
    <xf numFmtId="0" fontId="0" fillId="0" borderId="43" xfId="0" applyBorder="1" applyAlignment="1">
      <alignment vertical="center"/>
    </xf>
    <xf numFmtId="0" fontId="11" fillId="0" borderId="43" xfId="1" applyNumberFormat="1" applyFont="1" applyFill="1" applyBorder="1" applyAlignment="1" applyProtection="1">
      <alignment horizontal="center" vertical="center" wrapText="1"/>
    </xf>
    <xf numFmtId="0" fontId="3" fillId="0" borderId="28" xfId="0" applyFont="1" applyFill="1" applyBorder="1" applyAlignment="1">
      <alignment vertical="center"/>
    </xf>
    <xf numFmtId="0" fontId="11" fillId="0" borderId="43" xfId="1" applyNumberFormat="1" applyFont="1" applyFill="1" applyBorder="1" applyAlignment="1" applyProtection="1">
      <alignment vertical="center"/>
    </xf>
    <xf numFmtId="0" fontId="3" fillId="0" borderId="28" xfId="0" applyFont="1" applyFill="1" applyBorder="1" applyAlignment="1">
      <alignment wrapText="1"/>
    </xf>
    <xf numFmtId="0" fontId="3" fillId="0" borderId="45" xfId="1" applyNumberFormat="1" applyFont="1" applyFill="1" applyBorder="1" applyAlignment="1" applyProtection="1">
      <alignment vertical="top" wrapText="1"/>
    </xf>
    <xf numFmtId="0" fontId="9" fillId="0" borderId="0" xfId="1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14" fillId="7" borderId="28" xfId="0" applyFont="1" applyFill="1" applyBorder="1" applyAlignment="1">
      <alignment vertical="top" wrapText="1"/>
    </xf>
    <xf numFmtId="0" fontId="9" fillId="0" borderId="43" xfId="1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>
      <alignment horizontal="right"/>
    </xf>
    <xf numFmtId="0" fontId="3" fillId="0" borderId="36" xfId="0" applyFont="1" applyFill="1" applyBorder="1" applyAlignment="1">
      <alignment vertical="top" wrapText="1"/>
    </xf>
    <xf numFmtId="0" fontId="3" fillId="0" borderId="38" xfId="0" applyFont="1" applyFill="1" applyBorder="1" applyAlignment="1">
      <alignment vertical="top" wrapText="1"/>
    </xf>
    <xf numFmtId="0" fontId="3" fillId="0" borderId="18" xfId="0" applyFont="1" applyFill="1" applyBorder="1" applyAlignment="1">
      <alignment vertical="top" wrapText="1"/>
    </xf>
    <xf numFmtId="0" fontId="3" fillId="0" borderId="18" xfId="0" applyFont="1" applyBorder="1" applyAlignment="1">
      <alignment vertical="top" wrapText="1"/>
    </xf>
    <xf numFmtId="0" fontId="0" fillId="0" borderId="18" xfId="0" applyBorder="1" applyAlignment="1">
      <alignment vertical="top" wrapText="1"/>
    </xf>
    <xf numFmtId="0" fontId="4" fillId="3" borderId="8" xfId="0" applyFont="1" applyFill="1" applyBorder="1" applyAlignment="1">
      <alignment horizontal="left" vertical="top" wrapText="1"/>
    </xf>
    <xf numFmtId="0" fontId="4" fillId="0" borderId="20" xfId="0" applyFont="1" applyFill="1" applyBorder="1" applyAlignment="1">
      <alignment vertical="top" wrapText="1"/>
    </xf>
    <xf numFmtId="0" fontId="4" fillId="0" borderId="6" xfId="0" applyFont="1" applyFill="1" applyBorder="1" applyAlignment="1">
      <alignment vertical="top" wrapText="1"/>
    </xf>
    <xf numFmtId="0" fontId="0" fillId="0" borderId="18" xfId="0" applyFill="1" applyBorder="1" applyAlignment="1">
      <alignment vertical="top" wrapText="1"/>
    </xf>
    <xf numFmtId="0" fontId="4" fillId="0" borderId="18" xfId="0" applyFont="1" applyFill="1" applyBorder="1" applyAlignment="1">
      <alignment vertical="top" wrapText="1"/>
    </xf>
    <xf numFmtId="0" fontId="3" fillId="0" borderId="18" xfId="0" applyFont="1" applyFill="1" applyBorder="1" applyAlignment="1">
      <alignment horizontal="left" vertical="top" wrapText="1"/>
    </xf>
    <xf numFmtId="0" fontId="3" fillId="0" borderId="36" xfId="0" applyFont="1" applyFill="1" applyBorder="1" applyAlignment="1">
      <alignment horizontal="left" vertical="top" wrapText="1"/>
    </xf>
    <xf numFmtId="0" fontId="3" fillId="0" borderId="38" xfId="0" applyFont="1" applyFill="1" applyBorder="1" applyAlignment="1">
      <alignment horizontal="left" vertical="top" wrapText="1"/>
    </xf>
    <xf numFmtId="0" fontId="4" fillId="0" borderId="18" xfId="0" applyFont="1" applyFill="1" applyBorder="1" applyAlignment="1">
      <alignment horizontal="left" vertical="top" wrapText="1"/>
    </xf>
    <xf numFmtId="0" fontId="12" fillId="0" borderId="18" xfId="0" applyFont="1" applyBorder="1" applyAlignment="1">
      <alignment vertical="top" wrapText="1"/>
    </xf>
    <xf numFmtId="0" fontId="4" fillId="0" borderId="18" xfId="0" applyFont="1" applyFill="1" applyBorder="1" applyAlignment="1">
      <alignment horizontal="center" vertical="top" wrapText="1"/>
    </xf>
    <xf numFmtId="0" fontId="3" fillId="0" borderId="30" xfId="0" applyFont="1" applyFill="1" applyBorder="1" applyAlignment="1">
      <alignment horizontal="left" vertical="top" wrapText="1"/>
    </xf>
    <xf numFmtId="0" fontId="3" fillId="0" borderId="20" xfId="0" applyFont="1" applyFill="1" applyBorder="1" applyAlignment="1">
      <alignment horizontal="left" vertical="top" wrapText="1"/>
    </xf>
    <xf numFmtId="0" fontId="0" fillId="0" borderId="38" xfId="0" applyBorder="1" applyAlignment="1">
      <alignment vertical="top" wrapText="1"/>
    </xf>
    <xf numFmtId="0" fontId="3" fillId="0" borderId="30" xfId="0" applyFont="1" applyFill="1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0" fillId="0" borderId="20" xfId="0" applyFill="1" applyBorder="1" applyAlignment="1">
      <alignment vertical="top" wrapText="1"/>
    </xf>
    <xf numFmtId="0" fontId="3" fillId="0" borderId="20" xfId="0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4" fillId="0" borderId="18" xfId="0" applyFont="1" applyBorder="1" applyAlignment="1">
      <alignment vertical="top" wrapText="1"/>
    </xf>
    <xf numFmtId="0" fontId="4" fillId="0" borderId="60" xfId="0" applyFont="1" applyFill="1" applyBorder="1" applyAlignment="1">
      <alignment vertical="top" wrapText="1"/>
    </xf>
    <xf numFmtId="0" fontId="13" fillId="0" borderId="35" xfId="0" applyFont="1" applyBorder="1" applyAlignment="1">
      <alignment vertical="top" wrapText="1"/>
    </xf>
    <xf numFmtId="0" fontId="3" fillId="0" borderId="31" xfId="0" applyFont="1" applyFill="1" applyBorder="1" applyAlignment="1">
      <alignment vertical="top" wrapText="1"/>
    </xf>
    <xf numFmtId="0" fontId="0" fillId="0" borderId="65" xfId="0" applyBorder="1" applyAlignment="1">
      <alignment vertical="top" wrapText="1"/>
    </xf>
    <xf numFmtId="0" fontId="0" fillId="0" borderId="18" xfId="0" applyBorder="1" applyAlignment="1">
      <alignment horizontal="left" vertical="top" wrapText="1"/>
    </xf>
    <xf numFmtId="0" fontId="3" fillId="0" borderId="30" xfId="0" applyFont="1" applyBorder="1" applyAlignment="1">
      <alignment wrapText="1"/>
    </xf>
    <xf numFmtId="0" fontId="0" fillId="0" borderId="63" xfId="0" applyBorder="1" applyAlignment="1">
      <alignment wrapText="1"/>
    </xf>
    <xf numFmtId="0" fontId="3" fillId="0" borderId="36" xfId="0" applyFont="1" applyBorder="1" applyAlignment="1">
      <alignment wrapText="1"/>
    </xf>
    <xf numFmtId="0" fontId="4" fillId="0" borderId="38" xfId="0" applyFont="1" applyBorder="1" applyAlignment="1">
      <alignment wrapText="1"/>
    </xf>
    <xf numFmtId="0" fontId="0" fillId="0" borderId="61" xfId="0" applyFill="1" applyBorder="1" applyAlignment="1">
      <alignment vertical="top" wrapText="1"/>
    </xf>
    <xf numFmtId="0" fontId="3" fillId="0" borderId="46" xfId="0" applyFont="1" applyBorder="1" applyAlignment="1">
      <alignment vertical="center" wrapText="1"/>
    </xf>
    <xf numFmtId="0" fontId="0" fillId="0" borderId="64" xfId="0" applyBorder="1" applyAlignment="1">
      <alignment vertical="center" wrapText="1"/>
    </xf>
    <xf numFmtId="0" fontId="13" fillId="0" borderId="18" xfId="0" applyFont="1" applyBorder="1" applyAlignment="1">
      <alignment vertical="top" wrapText="1"/>
    </xf>
    <xf numFmtId="49" fontId="3" fillId="0" borderId="18" xfId="0" applyNumberFormat="1" applyFont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0" fontId="3" fillId="0" borderId="39" xfId="0" applyFont="1" applyFill="1" applyBorder="1" applyAlignment="1">
      <alignment vertical="top" wrapText="1"/>
    </xf>
    <xf numFmtId="0" fontId="4" fillId="0" borderId="60" xfId="0" applyFont="1" applyFill="1" applyBorder="1" applyAlignment="1">
      <alignment horizontal="left" vertical="top" wrapText="1"/>
    </xf>
    <xf numFmtId="0" fontId="4" fillId="0" borderId="35" xfId="0" applyFont="1" applyFill="1" applyBorder="1" applyAlignment="1">
      <alignment horizontal="left" vertical="top" wrapText="1"/>
    </xf>
    <xf numFmtId="0" fontId="0" fillId="0" borderId="39" xfId="0" applyBorder="1" applyAlignment="1">
      <alignment vertical="top" wrapText="1"/>
    </xf>
    <xf numFmtId="0" fontId="3" fillId="0" borderId="51" xfId="0" applyFont="1" applyBorder="1" applyAlignment="1">
      <alignment vertical="top" wrapText="1"/>
    </xf>
    <xf numFmtId="0" fontId="0" fillId="0" borderId="52" xfId="0" applyBorder="1" applyAlignment="1">
      <alignment vertical="top" wrapText="1"/>
    </xf>
    <xf numFmtId="0" fontId="3" fillId="0" borderId="7" xfId="0" applyFont="1" applyFill="1" applyBorder="1" applyAlignment="1">
      <alignment horizontal="left" vertical="top" wrapText="1"/>
    </xf>
    <xf numFmtId="0" fontId="14" fillId="7" borderId="30" xfId="0" applyFont="1" applyFill="1" applyBorder="1" applyAlignment="1">
      <alignment vertical="top" wrapText="1"/>
    </xf>
    <xf numFmtId="0" fontId="3" fillId="0" borderId="20" xfId="0" applyFont="1" applyBorder="1" applyAlignment="1">
      <alignment wrapText="1"/>
    </xf>
    <xf numFmtId="0" fontId="0" fillId="0" borderId="20" xfId="0" applyBorder="1" applyAlignment="1">
      <alignment wrapText="1"/>
    </xf>
    <xf numFmtId="0" fontId="14" fillId="0" borderId="30" xfId="0" applyFont="1" applyBorder="1" applyAlignment="1">
      <alignment wrapText="1"/>
    </xf>
    <xf numFmtId="0" fontId="3" fillId="0" borderId="36" xfId="0" applyFont="1" applyBorder="1" applyAlignment="1">
      <alignment vertical="top" wrapText="1"/>
    </xf>
    <xf numFmtId="0" fontId="3" fillId="0" borderId="36" xfId="0" applyFont="1" applyBorder="1" applyAlignment="1">
      <alignment vertical="center" wrapText="1"/>
    </xf>
    <xf numFmtId="0" fontId="0" fillId="0" borderId="38" xfId="0" applyBorder="1" applyAlignment="1">
      <alignment vertical="center" wrapText="1"/>
    </xf>
    <xf numFmtId="0" fontId="14" fillId="7" borderId="18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top" wrapText="1"/>
    </xf>
    <xf numFmtId="0" fontId="0" fillId="0" borderId="20" xfId="0" applyBorder="1" applyAlignment="1">
      <alignment horizontal="left" vertical="top" wrapText="1"/>
    </xf>
    <xf numFmtId="0" fontId="4" fillId="8" borderId="18" xfId="0" applyFont="1" applyFill="1" applyBorder="1" applyAlignment="1">
      <alignment vertical="top" wrapText="1"/>
    </xf>
    <xf numFmtId="2" fontId="3" fillId="0" borderId="18" xfId="0" applyNumberFormat="1" applyFont="1" applyFill="1" applyBorder="1" applyAlignment="1">
      <alignment vertical="top" wrapText="1"/>
    </xf>
    <xf numFmtId="2" fontId="0" fillId="0" borderId="18" xfId="0" applyNumberFormat="1" applyBorder="1" applyAlignment="1">
      <alignment vertical="top" wrapText="1"/>
    </xf>
    <xf numFmtId="0" fontId="3" fillId="0" borderId="18" xfId="0" applyFont="1" applyBorder="1" applyAlignment="1">
      <alignment wrapText="1"/>
    </xf>
    <xf numFmtId="0" fontId="3" fillId="0" borderId="38" xfId="0" applyFont="1" applyBorder="1" applyAlignment="1">
      <alignment wrapText="1"/>
    </xf>
    <xf numFmtId="0" fontId="3" fillId="0" borderId="30" xfId="0" applyFont="1" applyBorder="1" applyAlignment="1">
      <alignment vertical="top" wrapText="1"/>
    </xf>
    <xf numFmtId="0" fontId="3" fillId="0" borderId="20" xfId="0" applyFont="1" applyBorder="1" applyAlignment="1">
      <alignment vertical="top" wrapText="1"/>
    </xf>
    <xf numFmtId="0" fontId="0" fillId="0" borderId="57" xfId="0" applyBorder="1" applyAlignment="1">
      <alignment vertical="top" wrapText="1"/>
    </xf>
    <xf numFmtId="0" fontId="0" fillId="0" borderId="18" xfId="0" applyBorder="1" applyAlignment="1">
      <alignment wrapText="1"/>
    </xf>
    <xf numFmtId="0" fontId="3" fillId="0" borderId="40" xfId="0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4" fillId="0" borderId="40" xfId="0" applyFont="1" applyFill="1" applyBorder="1" applyAlignment="1">
      <alignment vertical="top" wrapText="1"/>
    </xf>
    <xf numFmtId="0" fontId="13" fillId="0" borderId="2" xfId="0" applyFont="1" applyBorder="1" applyAlignment="1">
      <alignment vertical="top" wrapText="1"/>
    </xf>
    <xf numFmtId="0" fontId="4" fillId="0" borderId="35" xfId="0" applyFont="1" applyFill="1" applyBorder="1" applyAlignment="1">
      <alignment vertical="top" wrapText="1"/>
    </xf>
    <xf numFmtId="0" fontId="4" fillId="0" borderId="21" xfId="0" applyFont="1" applyFill="1" applyBorder="1" applyAlignment="1">
      <alignment vertical="top" wrapText="1"/>
    </xf>
    <xf numFmtId="0" fontId="3" fillId="0" borderId="47" xfId="0" applyFont="1" applyFill="1" applyBorder="1" applyAlignment="1">
      <alignment vertical="top" wrapText="1"/>
    </xf>
    <xf numFmtId="0" fontId="0" fillId="0" borderId="62" xfId="0" applyBorder="1" applyAlignment="1">
      <alignment vertical="top" wrapText="1"/>
    </xf>
    <xf numFmtId="0" fontId="0" fillId="0" borderId="29" xfId="0" applyBorder="1" applyAlignment="1">
      <alignment vertical="top" wrapText="1"/>
    </xf>
    <xf numFmtId="0" fontId="3" fillId="0" borderId="51" xfId="0" applyFont="1" applyBorder="1" applyAlignment="1">
      <alignment wrapText="1"/>
    </xf>
    <xf numFmtId="0" fontId="0" fillId="0" borderId="56" xfId="0" applyBorder="1" applyAlignment="1">
      <alignment wrapText="1"/>
    </xf>
    <xf numFmtId="2" fontId="3" fillId="0" borderId="36" xfId="0" applyNumberFormat="1" applyFont="1" applyBorder="1" applyAlignment="1">
      <alignment vertical="top" wrapText="1"/>
    </xf>
    <xf numFmtId="2" fontId="3" fillId="0" borderId="55" xfId="0" applyNumberFormat="1" applyFont="1" applyBorder="1" applyAlignment="1">
      <alignment vertical="top" wrapText="1"/>
    </xf>
    <xf numFmtId="0" fontId="0" fillId="0" borderId="38" xfId="0" applyBorder="1" applyAlignment="1">
      <alignment wrapText="1"/>
    </xf>
    <xf numFmtId="0" fontId="0" fillId="0" borderId="39" xfId="0" applyBorder="1" applyAlignment="1">
      <alignment wrapText="1"/>
    </xf>
    <xf numFmtId="0" fontId="3" fillId="0" borderId="63" xfId="0" applyFont="1" applyBorder="1" applyAlignment="1">
      <alignment vertical="top" wrapText="1"/>
    </xf>
    <xf numFmtId="0" fontId="4" fillId="8" borderId="36" xfId="0" applyFont="1" applyFill="1" applyBorder="1" applyAlignment="1">
      <alignment vertical="top" wrapText="1"/>
    </xf>
    <xf numFmtId="0" fontId="4" fillId="8" borderId="38" xfId="0" applyFont="1" applyFill="1" applyBorder="1" applyAlignment="1">
      <alignment vertical="top" wrapText="1"/>
    </xf>
    <xf numFmtId="2" fontId="3" fillId="0" borderId="31" xfId="0" applyNumberFormat="1" applyFont="1" applyBorder="1" applyAlignment="1">
      <alignment wrapText="1"/>
    </xf>
    <xf numFmtId="2" fontId="12" fillId="0" borderId="57" xfId="0" applyNumberFormat="1" applyFont="1" applyBorder="1" applyAlignment="1">
      <alignment wrapText="1"/>
    </xf>
    <xf numFmtId="0" fontId="3" fillId="0" borderId="51" xfId="0" applyFont="1" applyFill="1" applyBorder="1" applyAlignment="1">
      <alignment vertical="top" wrapText="1"/>
    </xf>
    <xf numFmtId="0" fontId="0" fillId="0" borderId="56" xfId="0" applyBorder="1" applyAlignment="1">
      <alignment vertical="top" wrapText="1"/>
    </xf>
    <xf numFmtId="0" fontId="0" fillId="0" borderId="54" xfId="0" applyBorder="1" applyAlignment="1">
      <alignment vertical="center" wrapText="1"/>
    </xf>
    <xf numFmtId="0" fontId="12" fillId="0" borderId="20" xfId="0" applyFont="1" applyBorder="1" applyAlignment="1">
      <alignment vertical="top" wrapText="1"/>
    </xf>
    <xf numFmtId="0" fontId="3" fillId="0" borderId="35" xfId="0" applyFont="1" applyFill="1" applyBorder="1" applyAlignment="1">
      <alignment vertical="top" wrapText="1"/>
    </xf>
    <xf numFmtId="0" fontId="3" fillId="0" borderId="21" xfId="0" applyFont="1" applyFill="1" applyBorder="1" applyAlignment="1">
      <alignment vertical="top" wrapText="1"/>
    </xf>
    <xf numFmtId="0" fontId="0" fillId="0" borderId="55" xfId="0" applyBorder="1" applyAlignment="1">
      <alignment vertical="top" wrapText="1"/>
    </xf>
    <xf numFmtId="0" fontId="4" fillId="0" borderId="30" xfId="0" applyFont="1" applyFill="1" applyBorder="1" applyAlignment="1">
      <alignment horizontal="left" vertical="top" wrapText="1"/>
    </xf>
    <xf numFmtId="0" fontId="13" fillId="0" borderId="20" xfId="0" applyFont="1" applyBorder="1" applyAlignment="1">
      <alignment horizontal="left" vertical="top" wrapText="1"/>
    </xf>
    <xf numFmtId="0" fontId="3" fillId="0" borderId="31" xfId="0" applyFont="1" applyFill="1" applyBorder="1" applyAlignment="1">
      <alignment horizontal="left" vertical="top" wrapText="1"/>
    </xf>
    <xf numFmtId="0" fontId="0" fillId="0" borderId="57" xfId="0" applyBorder="1" applyAlignment="1">
      <alignment horizontal="left" vertical="top" wrapText="1"/>
    </xf>
    <xf numFmtId="0" fontId="3" fillId="0" borderId="57" xfId="0" applyFont="1" applyFill="1" applyBorder="1" applyAlignment="1">
      <alignment vertical="top" wrapText="1"/>
    </xf>
    <xf numFmtId="0" fontId="3" fillId="0" borderId="38" xfId="0" applyFont="1" applyBorder="1" applyAlignment="1">
      <alignment vertical="top" wrapText="1"/>
    </xf>
    <xf numFmtId="0" fontId="4" fillId="0" borderId="51" xfId="0" applyFont="1" applyFill="1" applyBorder="1" applyAlignment="1">
      <alignment vertical="top" wrapText="1"/>
    </xf>
    <xf numFmtId="0" fontId="13" fillId="0" borderId="56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46" xfId="0" applyFont="1" applyFill="1" applyBorder="1" applyAlignment="1">
      <alignment vertical="top" wrapText="1"/>
    </xf>
    <xf numFmtId="0" fontId="0" fillId="0" borderId="54" xfId="0" applyBorder="1" applyAlignment="1">
      <alignment vertical="top" wrapText="1"/>
    </xf>
    <xf numFmtId="0" fontId="3" fillId="0" borderId="47" xfId="0" applyFont="1" applyBorder="1" applyAlignment="1">
      <alignment wrapText="1"/>
    </xf>
    <xf numFmtId="0" fontId="0" fillId="0" borderId="62" xfId="0" applyBorder="1" applyAlignment="1">
      <alignment wrapText="1"/>
    </xf>
    <xf numFmtId="0" fontId="14" fillId="0" borderId="18" xfId="0" applyFont="1" applyBorder="1" applyAlignment="1">
      <alignment wrapText="1"/>
    </xf>
    <xf numFmtId="0" fontId="3" fillId="0" borderId="18" xfId="0" applyFont="1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55" xfId="0" applyBorder="1" applyAlignment="1">
      <alignment vertical="center" wrapText="1"/>
    </xf>
    <xf numFmtId="0" fontId="3" fillId="0" borderId="38" xfId="0" applyFont="1" applyBorder="1" applyAlignment="1">
      <alignment vertical="center" wrapText="1"/>
    </xf>
    <xf numFmtId="0" fontId="3" fillId="0" borderId="24" xfId="0" applyFont="1" applyFill="1" applyBorder="1" applyAlignment="1">
      <alignment vertical="top" wrapText="1"/>
    </xf>
    <xf numFmtId="0" fontId="3" fillId="0" borderId="23" xfId="0" applyFont="1" applyFill="1" applyBorder="1" applyAlignment="1">
      <alignment vertical="top" wrapText="1"/>
    </xf>
    <xf numFmtId="0" fontId="3" fillId="0" borderId="13" xfId="0" applyFont="1" applyFill="1" applyBorder="1" applyAlignment="1">
      <alignment vertical="top" wrapText="1"/>
    </xf>
    <xf numFmtId="0" fontId="6" fillId="0" borderId="20" xfId="0" applyFont="1" applyBorder="1" applyAlignment="1">
      <alignment vertical="top" wrapText="1"/>
    </xf>
    <xf numFmtId="2" fontId="4" fillId="0" borderId="31" xfId="0" applyNumberFormat="1" applyFont="1" applyFill="1" applyBorder="1" applyAlignment="1">
      <alignment vertical="top" wrapText="1"/>
    </xf>
    <xf numFmtId="2" fontId="4" fillId="0" borderId="6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" fillId="0" borderId="60" xfId="0" applyFont="1" applyBorder="1" applyAlignment="1">
      <alignment wrapText="1"/>
    </xf>
    <xf numFmtId="0" fontId="3" fillId="0" borderId="35" xfId="0" applyFont="1" applyBorder="1" applyAlignment="1">
      <alignment wrapText="1"/>
    </xf>
    <xf numFmtId="0" fontId="3" fillId="0" borderId="61" xfId="0" applyFont="1" applyFill="1" applyBorder="1" applyAlignment="1">
      <alignment vertical="top" wrapText="1"/>
    </xf>
    <xf numFmtId="0" fontId="4" fillId="0" borderId="30" xfId="0" applyFont="1" applyFill="1" applyBorder="1" applyAlignment="1">
      <alignment vertical="top" wrapText="1"/>
    </xf>
    <xf numFmtId="0" fontId="13" fillId="0" borderId="39" xfId="0" applyFont="1" applyBorder="1" applyAlignment="1">
      <alignment vertical="top" wrapText="1"/>
    </xf>
    <xf numFmtId="0" fontId="3" fillId="0" borderId="8" xfId="0" applyFont="1" applyFill="1" applyBorder="1" applyAlignment="1">
      <alignment vertical="top"/>
    </xf>
    <xf numFmtId="0" fontId="4" fillId="8" borderId="28" xfId="0" applyFont="1" applyFill="1" applyBorder="1" applyAlignment="1">
      <alignment vertical="top" wrapText="1"/>
    </xf>
    <xf numFmtId="0" fontId="3" fillId="0" borderId="8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right" vertical="top"/>
    </xf>
    <xf numFmtId="0" fontId="3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 wrapText="1"/>
    </xf>
    <xf numFmtId="0" fontId="3" fillId="0" borderId="20" xfId="0" applyFont="1" applyFill="1" applyBorder="1" applyAlignment="1">
      <alignment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59" xfId="0" applyFont="1" applyFill="1" applyBorder="1" applyAlignment="1">
      <alignment horizontal="left" vertical="top" wrapText="1"/>
    </xf>
    <xf numFmtId="0" fontId="0" fillId="0" borderId="28" xfId="0" applyBorder="1" applyAlignment="1">
      <alignment vertical="top" wrapText="1"/>
    </xf>
    <xf numFmtId="0" fontId="3" fillId="0" borderId="31" xfId="0" applyFont="1" applyBorder="1" applyAlignment="1">
      <alignment wrapText="1"/>
    </xf>
    <xf numFmtId="0" fontId="0" fillId="0" borderId="57" xfId="0" applyBorder="1" applyAlignment="1">
      <alignment wrapText="1"/>
    </xf>
    <xf numFmtId="0" fontId="3" fillId="0" borderId="51" xfId="0" applyFont="1" applyBorder="1" applyAlignment="1">
      <alignment vertical="center" wrapText="1"/>
    </xf>
    <xf numFmtId="0" fontId="12" fillId="0" borderId="56" xfId="0" applyFont="1" applyBorder="1" applyAlignment="1">
      <alignment vertical="center" wrapText="1"/>
    </xf>
    <xf numFmtId="0" fontId="12" fillId="0" borderId="48" xfId="0" applyFont="1" applyBorder="1" applyAlignment="1">
      <alignment vertical="center" wrapText="1"/>
    </xf>
    <xf numFmtId="0" fontId="3" fillId="0" borderId="40" xfId="0" applyFont="1" applyBorder="1" applyAlignment="1">
      <alignment wrapText="1"/>
    </xf>
    <xf numFmtId="0" fontId="3" fillId="0" borderId="29" xfId="0" applyFont="1" applyBorder="1" applyAlignment="1">
      <alignment wrapText="1"/>
    </xf>
    <xf numFmtId="0" fontId="0" fillId="0" borderId="58" xfId="0" applyBorder="1" applyAlignment="1">
      <alignment vertical="top" wrapText="1"/>
    </xf>
    <xf numFmtId="0" fontId="14" fillId="7" borderId="31" xfId="0" applyFont="1" applyFill="1" applyBorder="1" applyAlignment="1">
      <alignment vertical="top" wrapText="1"/>
    </xf>
    <xf numFmtId="0" fontId="4" fillId="0" borderId="29" xfId="0" applyFont="1" applyFill="1" applyBorder="1" applyAlignment="1">
      <alignment vertical="top" wrapText="1"/>
    </xf>
    <xf numFmtId="0" fontId="12" fillId="0" borderId="18" xfId="0" applyFont="1" applyBorder="1" applyAlignment="1">
      <alignment wrapText="1"/>
    </xf>
    <xf numFmtId="49" fontId="3" fillId="0" borderId="36" xfId="0" applyNumberFormat="1" applyFont="1" applyBorder="1" applyAlignment="1">
      <alignment vertical="top" wrapText="1"/>
    </xf>
    <xf numFmtId="49" fontId="12" fillId="0" borderId="38" xfId="0" applyNumberFormat="1" applyFont="1" applyBorder="1" applyAlignment="1">
      <alignment vertical="top" wrapText="1"/>
    </xf>
    <xf numFmtId="2" fontId="13" fillId="0" borderId="57" xfId="0" applyNumberFormat="1" applyFont="1" applyBorder="1" applyAlignment="1">
      <alignment vertical="top" wrapText="1"/>
    </xf>
    <xf numFmtId="2" fontId="3" fillId="0" borderId="30" xfId="0" applyNumberFormat="1" applyFont="1" applyBorder="1" applyAlignment="1">
      <alignment wrapText="1"/>
    </xf>
    <xf numFmtId="2" fontId="0" fillId="0" borderId="20" xfId="0" applyNumberFormat="1" applyBorder="1" applyAlignment="1">
      <alignment wrapText="1"/>
    </xf>
    <xf numFmtId="2" fontId="3" fillId="0" borderId="36" xfId="0" applyNumberFormat="1" applyFont="1" applyFill="1" applyBorder="1" applyAlignment="1">
      <alignment vertical="top" wrapText="1"/>
    </xf>
    <xf numFmtId="2" fontId="0" fillId="0" borderId="38" xfId="0" applyNumberFormat="1" applyBorder="1" applyAlignment="1">
      <alignment vertical="top" wrapText="1"/>
    </xf>
    <xf numFmtId="0" fontId="4" fillId="8" borderId="30" xfId="0" applyFont="1" applyFill="1" applyBorder="1" applyAlignment="1">
      <alignment horizontal="left" vertical="top" wrapText="1"/>
    </xf>
    <xf numFmtId="0" fontId="0" fillId="8" borderId="20" xfId="0" applyFill="1" applyBorder="1" applyAlignment="1">
      <alignment horizontal="left" vertical="top" wrapText="1"/>
    </xf>
    <xf numFmtId="0" fontId="3" fillId="0" borderId="53" xfId="0" applyFont="1" applyBorder="1" applyAlignment="1"/>
    <xf numFmtId="0" fontId="3" fillId="0" borderId="46" xfId="0" applyFont="1" applyBorder="1" applyAlignment="1">
      <alignment vertical="top" wrapText="1"/>
    </xf>
    <xf numFmtId="0" fontId="3" fillId="0" borderId="54" xfId="0" applyFont="1" applyBorder="1" applyAlignment="1">
      <alignment vertical="top" wrapText="1"/>
    </xf>
    <xf numFmtId="0" fontId="3" fillId="0" borderId="36" xfId="0" applyFont="1" applyFill="1" applyBorder="1" applyAlignment="1">
      <alignment wrapText="1"/>
    </xf>
    <xf numFmtId="0" fontId="12" fillId="0" borderId="55" xfId="0" applyFont="1" applyFill="1" applyBorder="1" applyAlignment="1">
      <alignment wrapText="1"/>
    </xf>
    <xf numFmtId="0" fontId="4" fillId="0" borderId="20" xfId="0" applyFont="1" applyFill="1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3" fillId="0" borderId="39" xfId="0" applyFont="1" applyBorder="1" applyAlignment="1">
      <alignment vertical="top" wrapText="1"/>
    </xf>
    <xf numFmtId="0" fontId="13" fillId="0" borderId="20" xfId="0" applyFont="1" applyBorder="1" applyAlignment="1">
      <alignment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7" xfId="0" applyFont="1" applyBorder="1" applyAlignment="1">
      <alignment vertical="top" wrapText="1"/>
    </xf>
    <xf numFmtId="0" fontId="4" fillId="3" borderId="8" xfId="0" applyFont="1" applyFill="1" applyBorder="1" applyAlignment="1">
      <alignment vertical="top" wrapText="1"/>
    </xf>
    <xf numFmtId="0" fontId="3" fillId="0" borderId="8" xfId="0" applyFont="1" applyFill="1" applyBorder="1" applyAlignment="1">
      <alignment horizontal="center" vertical="top"/>
    </xf>
    <xf numFmtId="0" fontId="3" fillId="0" borderId="15" xfId="0" applyFont="1" applyFill="1" applyBorder="1" applyAlignment="1">
      <alignment vertical="top" wrapText="1"/>
    </xf>
    <xf numFmtId="0" fontId="4" fillId="0" borderId="8" xfId="0" applyFont="1" applyBorder="1" applyAlignment="1">
      <alignment horizontal="left" vertical="top"/>
    </xf>
    <xf numFmtId="0" fontId="15" fillId="0" borderId="2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3" fontId="15" fillId="0" borderId="0" xfId="0" applyNumberFormat="1" applyFont="1" applyFill="1" applyAlignment="1">
      <alignment horizontal="center"/>
    </xf>
    <xf numFmtId="0" fontId="15" fillId="0" borderId="0" xfId="0" applyFont="1" applyFill="1"/>
    <xf numFmtId="0" fontId="15" fillId="0" borderId="0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49" fontId="15" fillId="0" borderId="18" xfId="0" applyNumberFormat="1" applyFont="1" applyFill="1" applyBorder="1" applyAlignment="1">
      <alignment horizontal="center" vertical="center" wrapText="1"/>
    </xf>
    <xf numFmtId="0" fontId="15" fillId="0" borderId="36" xfId="0" applyFont="1" applyBorder="1" applyAlignment="1">
      <alignment vertical="center" wrapText="1"/>
    </xf>
    <xf numFmtId="0" fontId="15" fillId="0" borderId="18" xfId="0" applyFont="1" applyBorder="1" applyAlignment="1">
      <alignment wrapText="1"/>
    </xf>
    <xf numFmtId="49" fontId="15" fillId="0" borderId="6" xfId="0" applyNumberFormat="1" applyFont="1" applyFill="1" applyBorder="1" applyAlignment="1">
      <alignment horizontal="center" vertical="center" wrapText="1"/>
    </xf>
    <xf numFmtId="49" fontId="15" fillId="0" borderId="24" xfId="0" applyNumberFormat="1" applyFont="1" applyFill="1" applyBorder="1" applyAlignment="1">
      <alignment horizontal="center" vertical="center" wrapText="1"/>
    </xf>
    <xf numFmtId="0" fontId="15" fillId="0" borderId="18" xfId="0" applyFont="1" applyBorder="1" applyAlignment="1">
      <alignment horizontal="center"/>
    </xf>
    <xf numFmtId="0" fontId="16" fillId="0" borderId="20" xfId="0" applyFont="1" applyFill="1" applyBorder="1" applyAlignment="1">
      <alignment vertical="top" wrapText="1"/>
    </xf>
    <xf numFmtId="0" fontId="16" fillId="0" borderId="6" xfId="0" applyFont="1" applyFill="1" applyBorder="1" applyAlignment="1">
      <alignment vertical="top" wrapText="1"/>
    </xf>
    <xf numFmtId="4" fontId="16" fillId="0" borderId="6" xfId="0" applyNumberFormat="1" applyFont="1" applyFill="1" applyBorder="1" applyAlignment="1">
      <alignment vertical="top" wrapText="1"/>
    </xf>
    <xf numFmtId="49" fontId="16" fillId="0" borderId="6" xfId="0" applyNumberFormat="1" applyFont="1" applyFill="1" applyBorder="1" applyAlignment="1">
      <alignment horizontal="center" vertical="top"/>
    </xf>
    <xf numFmtId="49" fontId="16" fillId="0" borderId="24" xfId="0" applyNumberFormat="1" applyFont="1" applyFill="1" applyBorder="1" applyAlignment="1">
      <alignment horizontal="center" vertical="top"/>
    </xf>
    <xf numFmtId="4" fontId="16" fillId="0" borderId="18" xfId="0" applyNumberFormat="1" applyFont="1" applyFill="1" applyBorder="1" applyAlignment="1">
      <alignment vertical="top"/>
    </xf>
    <xf numFmtId="4" fontId="16" fillId="0" borderId="36" xfId="0" applyNumberFormat="1" applyFont="1" applyFill="1" applyBorder="1" applyAlignment="1">
      <alignment vertical="top"/>
    </xf>
    <xf numFmtId="0" fontId="16" fillId="0" borderId="18" xfId="0" applyFont="1" applyFill="1" applyBorder="1" applyAlignment="1">
      <alignment vertical="top"/>
    </xf>
    <xf numFmtId="4" fontId="16" fillId="0" borderId="6" xfId="0" applyNumberFormat="1" applyFont="1" applyFill="1" applyBorder="1" applyAlignment="1" applyProtection="1">
      <alignment vertical="top" wrapText="1"/>
      <protection locked="0"/>
    </xf>
    <xf numFmtId="49" fontId="16" fillId="0" borderId="6" xfId="0" applyNumberFormat="1" applyFont="1" applyFill="1" applyBorder="1" applyAlignment="1" applyProtection="1">
      <alignment horizontal="center" vertical="top" wrapText="1"/>
      <protection locked="0"/>
    </xf>
    <xf numFmtId="49" fontId="16" fillId="0" borderId="24" xfId="0" applyNumberFormat="1" applyFont="1" applyFill="1" applyBorder="1" applyAlignment="1" applyProtection="1">
      <alignment horizontal="center" vertical="top" wrapText="1"/>
      <protection locked="0"/>
    </xf>
    <xf numFmtId="4" fontId="16" fillId="0" borderId="18" xfId="0" applyNumberFormat="1" applyFont="1" applyFill="1" applyBorder="1" applyAlignment="1" applyProtection="1">
      <alignment vertical="top" wrapText="1"/>
      <protection locked="0"/>
    </xf>
    <xf numFmtId="4" fontId="16" fillId="0" borderId="36" xfId="0" applyNumberFormat="1" applyFont="1" applyFill="1" applyBorder="1" applyAlignment="1" applyProtection="1">
      <alignment vertical="top" wrapText="1"/>
      <protection locked="0"/>
    </xf>
    <xf numFmtId="2" fontId="16" fillId="0" borderId="18" xfId="0" applyNumberFormat="1" applyFont="1" applyFill="1" applyBorder="1" applyAlignment="1">
      <alignment vertical="top"/>
    </xf>
    <xf numFmtId="0" fontId="15" fillId="0" borderId="20" xfId="0" applyFont="1" applyFill="1" applyBorder="1" applyAlignment="1">
      <alignment vertical="top" wrapText="1"/>
    </xf>
    <xf numFmtId="0" fontId="15" fillId="0" borderId="6" xfId="0" applyFont="1" applyFill="1" applyBorder="1" applyAlignment="1">
      <alignment vertical="top" wrapText="1"/>
    </xf>
    <xf numFmtId="4" fontId="15" fillId="0" borderId="6" xfId="0" applyNumberFormat="1" applyFont="1" applyFill="1" applyBorder="1" applyAlignment="1" applyProtection="1">
      <alignment vertical="top" wrapText="1"/>
      <protection locked="0"/>
    </xf>
    <xf numFmtId="49" fontId="15" fillId="0" borderId="6" xfId="0" applyNumberFormat="1" applyFont="1" applyFill="1" applyBorder="1" applyAlignment="1" applyProtection="1">
      <alignment horizontal="center" vertical="top" wrapText="1"/>
      <protection locked="0"/>
    </xf>
    <xf numFmtId="0" fontId="15" fillId="0" borderId="42" xfId="0" applyFont="1" applyFill="1" applyBorder="1" applyAlignment="1">
      <alignment horizontal="center" vertical="top"/>
    </xf>
    <xf numFmtId="49" fontId="15" fillId="0" borderId="24" xfId="0" applyNumberFormat="1" applyFont="1" applyFill="1" applyBorder="1" applyAlignment="1" applyProtection="1">
      <alignment horizontal="center" vertical="top" wrapText="1"/>
      <protection locked="0"/>
    </xf>
    <xf numFmtId="4" fontId="15" fillId="0" borderId="18" xfId="0" applyNumberFormat="1" applyFont="1" applyFill="1" applyBorder="1" applyAlignment="1" applyProtection="1">
      <alignment vertical="top" wrapText="1"/>
      <protection locked="0"/>
    </xf>
    <xf numFmtId="4" fontId="15" fillId="0" borderId="36" xfId="0" applyNumberFormat="1" applyFont="1" applyFill="1" applyBorder="1" applyAlignment="1" applyProtection="1">
      <alignment vertical="top" wrapText="1"/>
      <protection locked="0"/>
    </xf>
    <xf numFmtId="2" fontId="15" fillId="0" borderId="18" xfId="0" applyNumberFormat="1" applyFont="1" applyFill="1" applyBorder="1" applyAlignment="1">
      <alignment vertical="top"/>
    </xf>
    <xf numFmtId="0" fontId="15" fillId="0" borderId="0" xfId="0" applyFont="1" applyFill="1" applyAlignment="1">
      <alignment horizontal="center" vertical="top"/>
    </xf>
    <xf numFmtId="0" fontId="15" fillId="0" borderId="30" xfId="0" applyFont="1" applyFill="1" applyBorder="1" applyAlignment="1">
      <alignment vertical="top" wrapText="1"/>
    </xf>
    <xf numFmtId="0" fontId="17" fillId="0" borderId="20" xfId="0" applyFont="1" applyBorder="1" applyAlignment="1">
      <alignment vertical="top" wrapText="1"/>
    </xf>
    <xf numFmtId="0" fontId="15" fillId="0" borderId="18" xfId="0" applyFont="1" applyFill="1" applyBorder="1" applyAlignment="1">
      <alignment horizontal="center" vertical="top"/>
    </xf>
    <xf numFmtId="49" fontId="15" fillId="0" borderId="39" xfId="0" applyNumberFormat="1" applyFont="1" applyFill="1" applyBorder="1" applyAlignment="1" applyProtection="1">
      <alignment horizontal="center" vertical="top" wrapText="1"/>
      <protection locked="0"/>
    </xf>
    <xf numFmtId="0" fontId="15" fillId="0" borderId="30" xfId="0" applyFont="1" applyBorder="1" applyAlignment="1">
      <alignment wrapText="1"/>
    </xf>
    <xf numFmtId="0" fontId="15" fillId="0" borderId="20" xfId="0" applyFont="1" applyFill="1" applyBorder="1" applyAlignment="1">
      <alignment wrapText="1"/>
    </xf>
    <xf numFmtId="49" fontId="15" fillId="0" borderId="21" xfId="0" applyNumberFormat="1" applyFont="1" applyFill="1" applyBorder="1" applyAlignment="1" applyProtection="1">
      <alignment horizontal="center" vertical="top" wrapText="1"/>
      <protection locked="0"/>
    </xf>
    <xf numFmtId="4" fontId="16" fillId="0" borderId="18" xfId="0" applyNumberFormat="1" applyFont="1" applyFill="1" applyBorder="1" applyAlignment="1">
      <alignment vertical="top" wrapText="1"/>
    </xf>
    <xf numFmtId="4" fontId="16" fillId="0" borderId="36" xfId="0" applyNumberFormat="1" applyFont="1" applyFill="1" applyBorder="1" applyAlignment="1">
      <alignment vertical="top" wrapText="1"/>
    </xf>
    <xf numFmtId="49" fontId="15" fillId="0" borderId="6" xfId="0" applyNumberFormat="1" applyFont="1" applyFill="1" applyBorder="1" applyAlignment="1">
      <alignment horizontal="center" vertical="top"/>
    </xf>
    <xf numFmtId="49" fontId="15" fillId="0" borderId="24" xfId="0" applyNumberFormat="1" applyFont="1" applyFill="1" applyBorder="1" applyAlignment="1">
      <alignment horizontal="center" vertical="top"/>
    </xf>
    <xf numFmtId="4" fontId="15" fillId="0" borderId="18" xfId="0" applyNumberFormat="1" applyFont="1" applyFill="1" applyBorder="1" applyAlignment="1">
      <alignment vertical="top" wrapText="1"/>
    </xf>
    <xf numFmtId="4" fontId="15" fillId="0" borderId="36" xfId="0" applyNumberFormat="1" applyFont="1" applyFill="1" applyBorder="1" applyAlignment="1">
      <alignment vertical="top" wrapText="1"/>
    </xf>
    <xf numFmtId="4" fontId="15" fillId="0" borderId="6" xfId="0" applyNumberFormat="1" applyFont="1" applyFill="1" applyBorder="1" applyAlignment="1">
      <alignment vertical="top" wrapText="1"/>
    </xf>
    <xf numFmtId="4" fontId="15" fillId="0" borderId="18" xfId="0" applyNumberFormat="1" applyFont="1" applyFill="1" applyBorder="1" applyAlignment="1">
      <alignment vertical="top"/>
    </xf>
    <xf numFmtId="4" fontId="15" fillId="0" borderId="36" xfId="0" applyNumberFormat="1" applyFont="1" applyFill="1" applyBorder="1" applyAlignment="1">
      <alignment vertical="top"/>
    </xf>
    <xf numFmtId="0" fontId="16" fillId="0" borderId="18" xfId="0" applyFont="1" applyFill="1" applyBorder="1" applyAlignment="1">
      <alignment vertical="top" wrapText="1"/>
    </xf>
    <xf numFmtId="0" fontId="18" fillId="0" borderId="18" xfId="0" applyFont="1" applyBorder="1" applyAlignment="1">
      <alignment vertical="top" wrapText="1"/>
    </xf>
    <xf numFmtId="49" fontId="16" fillId="0" borderId="18" xfId="0" applyNumberFormat="1" applyFont="1" applyFill="1" applyBorder="1" applyAlignment="1">
      <alignment horizontal="center" vertical="top"/>
    </xf>
    <xf numFmtId="49" fontId="16" fillId="0" borderId="36" xfId="0" applyNumberFormat="1" applyFont="1" applyFill="1" applyBorder="1" applyAlignment="1">
      <alignment horizontal="center" vertical="top"/>
    </xf>
    <xf numFmtId="2" fontId="16" fillId="0" borderId="36" xfId="0" applyNumberFormat="1" applyFont="1" applyFill="1" applyBorder="1" applyAlignment="1">
      <alignment vertical="top"/>
    </xf>
    <xf numFmtId="0" fontId="15" fillId="0" borderId="18" xfId="0" applyFont="1" applyFill="1" applyBorder="1" applyAlignment="1">
      <alignment vertical="top" wrapText="1"/>
    </xf>
    <xf numFmtId="0" fontId="17" fillId="0" borderId="18" xfId="0" applyFont="1" applyBorder="1" applyAlignment="1">
      <alignment vertical="top" wrapText="1"/>
    </xf>
    <xf numFmtId="49" fontId="15" fillId="0" borderId="18" xfId="0" applyNumberFormat="1" applyFont="1" applyFill="1" applyBorder="1" applyAlignment="1">
      <alignment horizontal="center" vertical="top"/>
    </xf>
    <xf numFmtId="49" fontId="15" fillId="0" borderId="36" xfId="0" applyNumberFormat="1" applyFont="1" applyFill="1" applyBorder="1" applyAlignment="1">
      <alignment horizontal="center" vertical="top"/>
    </xf>
    <xf numFmtId="2" fontId="15" fillId="0" borderId="36" xfId="0" applyNumberFormat="1" applyFont="1" applyFill="1" applyBorder="1" applyAlignment="1">
      <alignment vertical="top"/>
    </xf>
    <xf numFmtId="0" fontId="16" fillId="0" borderId="40" xfId="0" applyFont="1" applyFill="1" applyBorder="1" applyAlignment="1">
      <alignment vertical="top" wrapText="1"/>
    </xf>
    <xf numFmtId="0" fontId="18" fillId="0" borderId="2" xfId="0" applyFont="1" applyBorder="1" applyAlignment="1">
      <alignment vertical="top" wrapText="1"/>
    </xf>
    <xf numFmtId="4" fontId="16" fillId="0" borderId="0" xfId="0" applyNumberFormat="1" applyFont="1" applyFill="1" applyBorder="1" applyAlignment="1">
      <alignment vertical="top" wrapText="1"/>
    </xf>
    <xf numFmtId="49" fontId="15" fillId="0" borderId="1" xfId="0" applyNumberFormat="1" applyFont="1" applyFill="1" applyBorder="1" applyAlignment="1" applyProtection="1">
      <alignment horizontal="center" vertical="top" wrapText="1"/>
      <protection locked="0"/>
    </xf>
    <xf numFmtId="0" fontId="15" fillId="0" borderId="40" xfId="0" applyFont="1" applyFill="1" applyBorder="1" applyAlignment="1">
      <alignment vertical="top" wrapText="1"/>
    </xf>
    <xf numFmtId="0" fontId="17" fillId="0" borderId="2" xfId="0" applyFont="1" applyBorder="1" applyAlignment="1">
      <alignment vertical="top" wrapText="1"/>
    </xf>
    <xf numFmtId="4" fontId="15" fillId="0" borderId="0" xfId="0" applyNumberFormat="1" applyFont="1" applyFill="1" applyBorder="1" applyAlignment="1">
      <alignment vertical="top" wrapText="1"/>
    </xf>
    <xf numFmtId="49" fontId="15" fillId="0" borderId="47" xfId="0" applyNumberFormat="1" applyFont="1" applyFill="1" applyBorder="1" applyAlignment="1">
      <alignment horizontal="center" vertical="top"/>
    </xf>
    <xf numFmtId="0" fontId="15" fillId="0" borderId="31" xfId="0" applyFont="1" applyFill="1" applyBorder="1" applyAlignment="1">
      <alignment vertical="top" wrapText="1"/>
    </xf>
    <xf numFmtId="0" fontId="17" fillId="0" borderId="61" xfId="0" applyFont="1" applyFill="1" applyBorder="1" applyAlignment="1">
      <alignment vertical="top" wrapText="1"/>
    </xf>
    <xf numFmtId="0" fontId="15" fillId="0" borderId="30" xfId="0" applyFont="1" applyFill="1" applyBorder="1" applyAlignment="1">
      <alignment horizontal="left" vertical="top" wrapText="1"/>
    </xf>
    <xf numFmtId="0" fontId="15" fillId="0" borderId="20" xfId="0" applyFont="1" applyFill="1" applyBorder="1" applyAlignment="1">
      <alignment horizontal="left" vertical="top" wrapText="1"/>
    </xf>
    <xf numFmtId="0" fontId="15" fillId="0" borderId="31" xfId="0" applyFont="1" applyFill="1" applyBorder="1" applyAlignment="1">
      <alignment horizontal="left" vertical="top" wrapText="1"/>
    </xf>
    <xf numFmtId="0" fontId="17" fillId="0" borderId="57" xfId="0" applyFont="1" applyBorder="1" applyAlignment="1">
      <alignment horizontal="left" vertical="top" wrapText="1"/>
    </xf>
    <xf numFmtId="0" fontId="15" fillId="0" borderId="36" xfId="0" applyFont="1" applyFill="1" applyBorder="1" applyAlignment="1">
      <alignment wrapText="1"/>
    </xf>
    <xf numFmtId="0" fontId="17" fillId="0" borderId="55" xfId="0" applyFont="1" applyFill="1" applyBorder="1" applyAlignment="1">
      <alignment wrapText="1"/>
    </xf>
    <xf numFmtId="49" fontId="15" fillId="0" borderId="18" xfId="0" applyNumberFormat="1" applyFont="1" applyBorder="1" applyAlignment="1">
      <alignment vertical="top" wrapText="1"/>
    </xf>
    <xf numFmtId="0" fontId="15" fillId="0" borderId="46" xfId="0" applyFont="1" applyFill="1" applyBorder="1" applyAlignment="1">
      <alignment vertical="top" wrapText="1"/>
    </xf>
    <xf numFmtId="0" fontId="17" fillId="0" borderId="54" xfId="0" applyFont="1" applyBorder="1" applyAlignment="1">
      <alignment vertical="top" wrapText="1"/>
    </xf>
    <xf numFmtId="4" fontId="16" fillId="0" borderId="24" xfId="0" applyNumberFormat="1" applyFont="1" applyFill="1" applyBorder="1" applyAlignment="1">
      <alignment vertical="top" wrapText="1"/>
    </xf>
    <xf numFmtId="179" fontId="15" fillId="0" borderId="18" xfId="2" applyNumberFormat="1" applyFont="1" applyFill="1" applyBorder="1" applyAlignment="1">
      <alignment horizontal="right" vertical="top" wrapText="1"/>
    </xf>
    <xf numFmtId="179" fontId="15" fillId="0" borderId="36" xfId="2" applyNumberFormat="1" applyFont="1" applyFill="1" applyBorder="1" applyAlignment="1">
      <alignment horizontal="right" vertical="top" wrapText="1"/>
    </xf>
    <xf numFmtId="0" fontId="15" fillId="0" borderId="51" xfId="0" applyFont="1" applyFill="1" applyBorder="1" applyAlignment="1">
      <alignment vertical="top" wrapText="1"/>
    </xf>
    <xf numFmtId="0" fontId="17" fillId="0" borderId="56" xfId="0" applyFont="1" applyBorder="1" applyAlignment="1">
      <alignment vertical="top" wrapText="1"/>
    </xf>
    <xf numFmtId="49" fontId="15" fillId="0" borderId="21" xfId="0" applyNumberFormat="1" applyFont="1" applyFill="1" applyBorder="1" applyAlignment="1">
      <alignment horizontal="center" vertical="top"/>
    </xf>
    <xf numFmtId="49" fontId="15" fillId="0" borderId="37" xfId="0" applyNumberFormat="1" applyFont="1" applyFill="1" applyBorder="1" applyAlignment="1">
      <alignment horizontal="center" vertical="top"/>
    </xf>
    <xf numFmtId="0" fontId="17" fillId="0" borderId="20" xfId="0" applyFont="1" applyFill="1" applyBorder="1" applyAlignment="1">
      <alignment vertical="top" wrapText="1"/>
    </xf>
    <xf numFmtId="49" fontId="15" fillId="0" borderId="3" xfId="0" applyNumberFormat="1" applyFont="1" applyFill="1" applyBorder="1" applyAlignment="1">
      <alignment horizontal="center" vertical="top"/>
    </xf>
    <xf numFmtId="49" fontId="15" fillId="0" borderId="18" xfId="0" applyNumberFormat="1" applyFont="1" applyFill="1" applyBorder="1" applyAlignment="1">
      <alignment horizontal="center" vertical="top" wrapText="1" shrinkToFit="1"/>
    </xf>
    <xf numFmtId="49" fontId="15" fillId="0" borderId="36" xfId="0" applyNumberFormat="1" applyFont="1" applyBorder="1" applyAlignment="1">
      <alignment horizontal="center" vertical="top"/>
    </xf>
    <xf numFmtId="0" fontId="15" fillId="0" borderId="18" xfId="0" applyFont="1" applyBorder="1" applyAlignment="1">
      <alignment vertical="top"/>
    </xf>
    <xf numFmtId="0" fontId="15" fillId="0" borderId="18" xfId="0" applyFont="1" applyBorder="1" applyAlignment="1">
      <alignment vertical="top" wrapText="1"/>
    </xf>
    <xf numFmtId="0" fontId="15" fillId="0" borderId="51" xfId="0" applyFont="1" applyBorder="1" applyAlignment="1">
      <alignment vertical="top" wrapText="1"/>
    </xf>
    <xf numFmtId="0" fontId="17" fillId="0" borderId="52" xfId="0" applyFont="1" applyBorder="1" applyAlignment="1">
      <alignment vertical="top" wrapText="1"/>
    </xf>
    <xf numFmtId="0" fontId="15" fillId="0" borderId="0" xfId="0" applyFont="1" applyBorder="1" applyAlignment="1">
      <alignment vertical="top"/>
    </xf>
    <xf numFmtId="0" fontId="15" fillId="0" borderId="36" xfId="0" applyFont="1" applyBorder="1" applyAlignment="1">
      <alignment horizontal="center" vertical="top"/>
    </xf>
    <xf numFmtId="3" fontId="19" fillId="0" borderId="21" xfId="0" applyNumberFormat="1" applyFont="1" applyFill="1" applyBorder="1" applyAlignment="1">
      <alignment vertical="top" wrapText="1"/>
    </xf>
    <xf numFmtId="4" fontId="19" fillId="0" borderId="21" xfId="0" applyNumberFormat="1" applyFont="1" applyFill="1" applyBorder="1" applyAlignment="1">
      <alignment vertical="top" wrapText="1"/>
    </xf>
    <xf numFmtId="49" fontId="15" fillId="0" borderId="1" xfId="0" applyNumberFormat="1" applyFont="1" applyFill="1" applyBorder="1" applyAlignment="1">
      <alignment horizontal="center" vertical="top"/>
    </xf>
    <xf numFmtId="0" fontId="15" fillId="0" borderId="30" xfId="0" applyFont="1" applyBorder="1" applyAlignment="1">
      <alignment vertical="top" wrapText="1"/>
    </xf>
    <xf numFmtId="0" fontId="15" fillId="0" borderId="63" xfId="0" applyFont="1" applyBorder="1" applyAlignment="1">
      <alignment vertical="top" wrapText="1"/>
    </xf>
    <xf numFmtId="3" fontId="15" fillId="0" borderId="1" xfId="0" applyNumberFormat="1" applyFont="1" applyFill="1" applyBorder="1" applyAlignment="1">
      <alignment vertical="top" wrapText="1"/>
    </xf>
    <xf numFmtId="4" fontId="15" fillId="0" borderId="1" xfId="0" applyNumberFormat="1" applyFont="1" applyFill="1" applyBorder="1" applyAlignment="1">
      <alignment vertical="top" wrapText="1"/>
    </xf>
    <xf numFmtId="4" fontId="15" fillId="5" borderId="0" xfId="0" applyNumberFormat="1" applyFont="1" applyFill="1" applyBorder="1" applyAlignment="1">
      <alignment vertical="top" wrapText="1"/>
    </xf>
    <xf numFmtId="0" fontId="15" fillId="0" borderId="36" xfId="0" applyFont="1" applyBorder="1" applyAlignment="1">
      <alignment vertical="top" wrapText="1"/>
    </xf>
    <xf numFmtId="0" fontId="15" fillId="0" borderId="38" xfId="0" applyFont="1" applyBorder="1" applyAlignment="1">
      <alignment vertical="top" wrapText="1"/>
    </xf>
    <xf numFmtId="0" fontId="17" fillId="0" borderId="29" xfId="0" applyFont="1" applyBorder="1" applyAlignment="1">
      <alignment vertical="top" wrapText="1"/>
    </xf>
    <xf numFmtId="49" fontId="15" fillId="0" borderId="28" xfId="0" applyNumberFormat="1" applyFont="1" applyFill="1" applyBorder="1" applyAlignment="1">
      <alignment horizontal="center" vertical="top"/>
    </xf>
    <xf numFmtId="0" fontId="15" fillId="0" borderId="46" xfId="0" applyFont="1" applyBorder="1" applyAlignment="1">
      <alignment horizontal="center" vertical="top"/>
    </xf>
    <xf numFmtId="0" fontId="17" fillId="0" borderId="18" xfId="0" applyFont="1" applyFill="1" applyBorder="1" applyAlignment="1">
      <alignment vertical="top" wrapText="1"/>
    </xf>
    <xf numFmtId="0" fontId="15" fillId="0" borderId="35" xfId="0" applyFont="1" applyFill="1" applyBorder="1" applyAlignment="1">
      <alignment vertical="top" wrapText="1"/>
    </xf>
    <xf numFmtId="0" fontId="15" fillId="0" borderId="21" xfId="0" applyFont="1" applyFill="1" applyBorder="1" applyAlignment="1">
      <alignment vertical="top" wrapText="1"/>
    </xf>
    <xf numFmtId="4" fontId="15" fillId="0" borderId="21" xfId="0" applyNumberFormat="1" applyFont="1" applyFill="1" applyBorder="1" applyAlignment="1">
      <alignment vertical="top" wrapText="1"/>
    </xf>
    <xf numFmtId="49" fontId="15" fillId="0" borderId="21" xfId="0" applyNumberFormat="1" applyFont="1" applyFill="1" applyBorder="1" applyAlignment="1">
      <alignment horizontal="center" vertical="top" wrapText="1" shrinkToFit="1"/>
    </xf>
    <xf numFmtId="49" fontId="15" fillId="0" borderId="1" xfId="0" applyNumberFormat="1" applyFont="1" applyFill="1" applyBorder="1" applyAlignment="1">
      <alignment horizontal="center" vertical="top" wrapText="1" shrinkToFit="1"/>
    </xf>
    <xf numFmtId="0" fontId="15" fillId="0" borderId="29" xfId="0" applyFont="1" applyFill="1" applyBorder="1" applyAlignment="1">
      <alignment vertical="top" wrapText="1"/>
    </xf>
    <xf numFmtId="0" fontId="15" fillId="0" borderId="1" xfId="0" applyFont="1" applyFill="1" applyBorder="1" applyAlignment="1">
      <alignment vertical="top" wrapText="1"/>
    </xf>
    <xf numFmtId="49" fontId="15" fillId="0" borderId="3" xfId="0" applyNumberFormat="1" applyFont="1" applyFill="1" applyBorder="1" applyAlignment="1">
      <alignment horizontal="center" vertical="top" wrapText="1" shrinkToFit="1"/>
    </xf>
    <xf numFmtId="3" fontId="15" fillId="0" borderId="6" xfId="0" applyNumberFormat="1" applyFont="1" applyFill="1" applyBorder="1" applyAlignment="1">
      <alignment vertical="top" wrapText="1"/>
    </xf>
    <xf numFmtId="49" fontId="15" fillId="0" borderId="6" xfId="0" applyNumberFormat="1" applyFont="1" applyFill="1" applyBorder="1" applyAlignment="1">
      <alignment horizontal="center" vertical="top" wrapText="1" shrinkToFit="1"/>
    </xf>
    <xf numFmtId="0" fontId="15" fillId="0" borderId="39" xfId="0" applyFont="1" applyFill="1" applyBorder="1" applyAlignment="1">
      <alignment vertical="top" wrapText="1"/>
    </xf>
    <xf numFmtId="4" fontId="16" fillId="6" borderId="18" xfId="0" applyNumberFormat="1" applyFont="1" applyFill="1" applyBorder="1" applyAlignment="1">
      <alignment vertical="top" wrapText="1"/>
    </xf>
    <xf numFmtId="4" fontId="16" fillId="6" borderId="36" xfId="0" applyNumberFormat="1" applyFont="1" applyFill="1" applyBorder="1" applyAlignment="1">
      <alignment vertical="top" wrapText="1"/>
    </xf>
    <xf numFmtId="0" fontId="16" fillId="0" borderId="30" xfId="0" applyFont="1" applyFill="1" applyBorder="1" applyAlignment="1">
      <alignment horizontal="left" vertical="top" wrapText="1"/>
    </xf>
    <xf numFmtId="0" fontId="16" fillId="0" borderId="20" xfId="0" applyFont="1" applyFill="1" applyBorder="1" applyAlignment="1">
      <alignment horizontal="left" vertical="top" wrapText="1"/>
    </xf>
    <xf numFmtId="4" fontId="15" fillId="6" borderId="18" xfId="0" applyNumberFormat="1" applyFont="1" applyFill="1" applyBorder="1" applyAlignment="1">
      <alignment vertical="top" wrapText="1"/>
    </xf>
    <xf numFmtId="4" fontId="15" fillId="6" borderId="36" xfId="0" applyNumberFormat="1" applyFont="1" applyFill="1" applyBorder="1" applyAlignment="1">
      <alignment vertical="top" wrapText="1"/>
    </xf>
    <xf numFmtId="0" fontId="15" fillId="0" borderId="36" xfId="0" applyFont="1" applyFill="1" applyBorder="1" applyAlignment="1">
      <alignment horizontal="left" vertical="top" wrapText="1"/>
    </xf>
    <xf numFmtId="0" fontId="15" fillId="0" borderId="38" xfId="0" applyFont="1" applyFill="1" applyBorder="1" applyAlignment="1">
      <alignment horizontal="left" vertical="top" wrapText="1"/>
    </xf>
    <xf numFmtId="2" fontId="15" fillId="6" borderId="18" xfId="0" applyNumberFormat="1" applyFont="1" applyFill="1" applyBorder="1" applyAlignment="1">
      <alignment vertical="top" wrapText="1"/>
    </xf>
    <xf numFmtId="2" fontId="15" fillId="6" borderId="36" xfId="0" applyNumberFormat="1" applyFont="1" applyFill="1" applyBorder="1" applyAlignment="1">
      <alignment vertical="top" wrapText="1"/>
    </xf>
    <xf numFmtId="0" fontId="15" fillId="0" borderId="51" xfId="0" applyFont="1" applyFill="1" applyBorder="1" applyAlignment="1">
      <alignment horizontal="left" vertical="top" wrapText="1"/>
    </xf>
    <xf numFmtId="0" fontId="17" fillId="0" borderId="56" xfId="0" applyFont="1" applyBorder="1" applyAlignment="1">
      <alignment horizontal="left" vertical="top" wrapText="1"/>
    </xf>
    <xf numFmtId="0" fontId="15" fillId="0" borderId="36" xfId="0" applyFont="1" applyFill="1" applyBorder="1" applyAlignment="1">
      <alignment vertical="top" wrapText="1"/>
    </xf>
    <xf numFmtId="0" fontId="15" fillId="0" borderId="38" xfId="0" applyFont="1" applyFill="1" applyBorder="1" applyAlignment="1">
      <alignment vertical="top" wrapText="1"/>
    </xf>
    <xf numFmtId="3" fontId="15" fillId="0" borderId="18" xfId="0" applyNumberFormat="1" applyFont="1" applyFill="1" applyBorder="1" applyAlignment="1">
      <alignment vertical="top" wrapText="1"/>
    </xf>
    <xf numFmtId="0" fontId="15" fillId="0" borderId="28" xfId="0" applyFont="1" applyFill="1" applyBorder="1" applyAlignment="1">
      <alignment vertical="top" wrapText="1"/>
    </xf>
    <xf numFmtId="0" fontId="17" fillId="0" borderId="28" xfId="0" applyFont="1" applyBorder="1" applyAlignment="1">
      <alignment vertical="top" wrapText="1"/>
    </xf>
    <xf numFmtId="3" fontId="15" fillId="0" borderId="28" xfId="0" applyNumberFormat="1" applyFont="1" applyFill="1" applyBorder="1" applyAlignment="1">
      <alignment vertical="top" wrapText="1"/>
    </xf>
    <xf numFmtId="4" fontId="16" fillId="0" borderId="1" xfId="0" applyNumberFormat="1" applyFont="1" applyFill="1" applyBorder="1" applyAlignment="1">
      <alignment vertical="top" wrapText="1"/>
    </xf>
    <xf numFmtId="49" fontId="15" fillId="0" borderId="28" xfId="0" applyNumberFormat="1" applyFont="1" applyFill="1" applyBorder="1" applyAlignment="1">
      <alignment horizontal="center" vertical="top" wrapText="1" shrinkToFit="1"/>
    </xf>
    <xf numFmtId="49" fontId="15" fillId="0" borderId="46" xfId="0" applyNumberFormat="1" applyFont="1" applyFill="1" applyBorder="1" applyAlignment="1">
      <alignment horizontal="center" vertical="top"/>
    </xf>
    <xf numFmtId="3" fontId="16" fillId="0" borderId="18" xfId="0" applyNumberFormat="1" applyFont="1" applyFill="1" applyBorder="1" applyAlignment="1">
      <alignment vertical="top" wrapText="1"/>
    </xf>
    <xf numFmtId="0" fontId="15" fillId="0" borderId="18" xfId="0" applyFont="1" applyFill="1" applyBorder="1" applyAlignment="1">
      <alignment horizontal="left" vertical="top" wrapText="1"/>
    </xf>
    <xf numFmtId="0" fontId="17" fillId="0" borderId="18" xfId="0" applyFont="1" applyBorder="1" applyAlignment="1">
      <alignment horizontal="left" vertical="top" wrapText="1"/>
    </xf>
    <xf numFmtId="0" fontId="15" fillId="0" borderId="46" xfId="0" applyFont="1" applyBorder="1" applyAlignment="1">
      <alignment vertical="center" wrapText="1"/>
    </xf>
    <xf numFmtId="0" fontId="17" fillId="0" borderId="64" xfId="0" applyFont="1" applyBorder="1" applyAlignment="1">
      <alignment vertical="center" wrapText="1"/>
    </xf>
    <xf numFmtId="3" fontId="15" fillId="0" borderId="0" xfId="0" applyNumberFormat="1" applyFont="1" applyFill="1" applyBorder="1" applyAlignment="1">
      <alignment vertical="top" wrapText="1"/>
    </xf>
    <xf numFmtId="4" fontId="16" fillId="0" borderId="35" xfId="0" applyNumberFormat="1" applyFont="1" applyFill="1" applyBorder="1" applyAlignment="1">
      <alignment vertical="top" wrapText="1"/>
    </xf>
    <xf numFmtId="4" fontId="16" fillId="0" borderId="21" xfId="0" applyNumberFormat="1" applyFont="1" applyFill="1" applyBorder="1" applyAlignment="1">
      <alignment vertical="top" wrapText="1"/>
    </xf>
    <xf numFmtId="49" fontId="16" fillId="0" borderId="21" xfId="0" applyNumberFormat="1" applyFont="1" applyFill="1" applyBorder="1" applyAlignment="1">
      <alignment horizontal="center" vertical="top"/>
    </xf>
    <xf numFmtId="49" fontId="16" fillId="0" borderId="37" xfId="0" applyNumberFormat="1" applyFont="1" applyFill="1" applyBorder="1" applyAlignment="1">
      <alignment horizontal="center" vertical="top"/>
    </xf>
    <xf numFmtId="0" fontId="15" fillId="0" borderId="47" xfId="0" applyFont="1" applyBorder="1" applyAlignment="1">
      <alignment wrapText="1"/>
    </xf>
    <xf numFmtId="0" fontId="17" fillId="0" borderId="62" xfId="0" applyFont="1" applyBorder="1" applyAlignment="1">
      <alignment wrapText="1"/>
    </xf>
    <xf numFmtId="0" fontId="15" fillId="0" borderId="31" xfId="0" applyFont="1" applyBorder="1" applyAlignment="1">
      <alignment wrapText="1"/>
    </xf>
    <xf numFmtId="0" fontId="17" fillId="0" borderId="57" xfId="0" applyFont="1" applyBorder="1" applyAlignment="1">
      <alignment wrapText="1"/>
    </xf>
    <xf numFmtId="0" fontId="15" fillId="0" borderId="20" xfId="0" applyFont="1" applyBorder="1" applyAlignment="1">
      <alignment vertical="top" wrapText="1"/>
    </xf>
    <xf numFmtId="0" fontId="17" fillId="0" borderId="55" xfId="0" applyFont="1" applyBorder="1" applyAlignment="1">
      <alignment vertical="top" wrapText="1"/>
    </xf>
    <xf numFmtId="0" fontId="16" fillId="0" borderId="30" xfId="0" applyFont="1" applyFill="1" applyBorder="1" applyAlignment="1">
      <alignment vertical="top" wrapText="1"/>
    </xf>
    <xf numFmtId="0" fontId="18" fillId="0" borderId="20" xfId="0" applyFont="1" applyBorder="1" applyAlignment="1">
      <alignment vertical="top" wrapText="1"/>
    </xf>
    <xf numFmtId="0" fontId="15" fillId="0" borderId="51" xfId="0" applyFont="1" applyBorder="1" applyAlignment="1">
      <alignment wrapText="1"/>
    </xf>
    <xf numFmtId="0" fontId="15" fillId="0" borderId="56" xfId="0" applyFont="1" applyBorder="1" applyAlignment="1">
      <alignment wrapText="1"/>
    </xf>
    <xf numFmtId="0" fontId="17" fillId="0" borderId="20" xfId="0" applyFont="1" applyBorder="1" applyAlignment="1">
      <alignment wrapText="1"/>
    </xf>
    <xf numFmtId="2" fontId="15" fillId="0" borderId="18" xfId="0" applyNumberFormat="1" applyFont="1" applyFill="1" applyBorder="1" applyAlignment="1">
      <alignment vertical="top" wrapText="1"/>
    </xf>
    <xf numFmtId="2" fontId="17" fillId="0" borderId="18" xfId="0" applyNumberFormat="1" applyFont="1" applyBorder="1" applyAlignment="1">
      <alignment vertical="top" wrapText="1"/>
    </xf>
    <xf numFmtId="0" fontId="15" fillId="0" borderId="0" xfId="0" applyFont="1" applyAlignment="1">
      <alignment vertical="top"/>
    </xf>
    <xf numFmtId="49" fontId="15" fillId="0" borderId="36" xfId="0" applyNumberFormat="1" applyFont="1" applyBorder="1" applyAlignment="1">
      <alignment vertical="top" wrapText="1"/>
    </xf>
    <xf numFmtId="49" fontId="17" fillId="0" borderId="38" xfId="0" applyNumberFormat="1" applyFont="1" applyBorder="1" applyAlignment="1">
      <alignment vertical="top" wrapText="1"/>
    </xf>
    <xf numFmtId="0" fontId="16" fillId="0" borderId="1" xfId="0" applyFont="1" applyFill="1" applyBorder="1" applyAlignment="1">
      <alignment vertical="top" wrapText="1"/>
    </xf>
    <xf numFmtId="0" fontId="15" fillId="0" borderId="20" xfId="0" applyFont="1" applyBorder="1" applyAlignment="1">
      <alignment wrapText="1"/>
    </xf>
    <xf numFmtId="0" fontId="17" fillId="0" borderId="20" xfId="0" applyFont="1" applyBorder="1" applyAlignment="1">
      <alignment horizontal="left" vertical="top" wrapText="1"/>
    </xf>
    <xf numFmtId="0" fontId="17" fillId="0" borderId="63" xfId="0" applyFont="1" applyBorder="1" applyAlignment="1">
      <alignment wrapText="1"/>
    </xf>
    <xf numFmtId="4" fontId="15" fillId="0" borderId="20" xfId="0" applyNumberFormat="1" applyFont="1" applyFill="1" applyBorder="1" applyAlignment="1" applyProtection="1">
      <alignment vertical="top" wrapText="1"/>
      <protection locked="0"/>
    </xf>
    <xf numFmtId="0" fontId="17" fillId="0" borderId="39" xfId="0" applyFont="1" applyBorder="1" applyAlignment="1">
      <alignment wrapText="1"/>
    </xf>
    <xf numFmtId="0" fontId="16" fillId="0" borderId="29" xfId="0" applyFont="1" applyFill="1" applyBorder="1" applyAlignment="1">
      <alignment vertical="top" wrapText="1"/>
    </xf>
    <xf numFmtId="0" fontId="17" fillId="0" borderId="56" xfId="0" applyFont="1" applyBorder="1" applyAlignment="1">
      <alignment wrapText="1"/>
    </xf>
    <xf numFmtId="4" fontId="15" fillId="0" borderId="20" xfId="0" applyNumberFormat="1" applyFont="1" applyFill="1" applyBorder="1" applyAlignment="1">
      <alignment vertical="top" wrapText="1"/>
    </xf>
    <xf numFmtId="0" fontId="15" fillId="0" borderId="36" xfId="0" applyFont="1" applyBorder="1" applyAlignment="1">
      <alignment wrapText="1"/>
    </xf>
    <xf numFmtId="0" fontId="16" fillId="0" borderId="38" xfId="0" applyFont="1" applyBorder="1" applyAlignment="1">
      <alignment wrapText="1"/>
    </xf>
    <xf numFmtId="0" fontId="16" fillId="0" borderId="18" xfId="0" applyFont="1" applyFill="1" applyBorder="1" applyAlignment="1">
      <alignment horizontal="left" vertical="top" wrapText="1"/>
    </xf>
    <xf numFmtId="4" fontId="16" fillId="6" borderId="18" xfId="0" applyNumberFormat="1" applyFont="1" applyFill="1" applyBorder="1" applyAlignment="1">
      <alignment vertical="top"/>
    </xf>
    <xf numFmtId="4" fontId="16" fillId="6" borderId="36" xfId="0" applyNumberFormat="1" applyFont="1" applyFill="1" applyBorder="1" applyAlignment="1">
      <alignment vertical="top"/>
    </xf>
    <xf numFmtId="4" fontId="15" fillId="6" borderId="18" xfId="0" applyNumberFormat="1" applyFont="1" applyFill="1" applyBorder="1" applyAlignment="1">
      <alignment vertical="top"/>
    </xf>
    <xf numFmtId="4" fontId="15" fillId="6" borderId="36" xfId="0" applyNumberFormat="1" applyFont="1" applyFill="1" applyBorder="1" applyAlignment="1">
      <alignment vertical="top"/>
    </xf>
    <xf numFmtId="0" fontId="15" fillId="0" borderId="61" xfId="0" applyFont="1" applyFill="1" applyBorder="1" applyAlignment="1">
      <alignment vertical="top" wrapText="1"/>
    </xf>
    <xf numFmtId="2" fontId="15" fillId="6" borderId="18" xfId="0" applyNumberFormat="1" applyFont="1" applyFill="1" applyBorder="1" applyAlignment="1">
      <alignment vertical="top"/>
    </xf>
    <xf numFmtId="2" fontId="15" fillId="6" borderId="36" xfId="0" applyNumberFormat="1" applyFont="1" applyFill="1" applyBorder="1" applyAlignment="1">
      <alignment vertical="top"/>
    </xf>
    <xf numFmtId="2" fontId="15" fillId="0" borderId="36" xfId="0" applyNumberFormat="1" applyFont="1" applyBorder="1" applyAlignment="1">
      <alignment vertical="top" wrapText="1"/>
    </xf>
    <xf numFmtId="2" fontId="15" fillId="0" borderId="55" xfId="0" applyNumberFormat="1" applyFont="1" applyBorder="1" applyAlignment="1">
      <alignment vertical="top" wrapText="1"/>
    </xf>
    <xf numFmtId="0" fontId="17" fillId="0" borderId="38" xfId="0" applyFont="1" applyBorder="1" applyAlignment="1">
      <alignment vertical="top" wrapText="1"/>
    </xf>
    <xf numFmtId="4" fontId="15" fillId="0" borderId="24" xfId="0" applyNumberFormat="1" applyFont="1" applyFill="1" applyBorder="1" applyAlignment="1">
      <alignment vertical="top" wrapText="1"/>
    </xf>
    <xf numFmtId="0" fontId="17" fillId="0" borderId="57" xfId="0" applyFont="1" applyBorder="1" applyAlignment="1">
      <alignment vertical="top" wrapText="1"/>
    </xf>
    <xf numFmtId="0" fontId="20" fillId="0" borderId="30" xfId="0" applyFont="1" applyBorder="1" applyAlignment="1">
      <alignment wrapText="1"/>
    </xf>
    <xf numFmtId="0" fontId="15" fillId="0" borderId="36" xfId="0" applyFont="1" applyBorder="1" applyAlignment="1">
      <alignment vertical="center" wrapText="1"/>
    </xf>
    <xf numFmtId="0" fontId="17" fillId="0" borderId="38" xfId="0" applyFont="1" applyBorder="1" applyAlignment="1">
      <alignment vertical="center" wrapText="1"/>
    </xf>
    <xf numFmtId="0" fontId="15" fillId="0" borderId="24" xfId="0" applyFont="1" applyFill="1" applyBorder="1" applyAlignment="1">
      <alignment vertical="top" wrapText="1"/>
    </xf>
    <xf numFmtId="0" fontId="15" fillId="0" borderId="18" xfId="0" applyFont="1" applyBorder="1" applyAlignment="1">
      <alignment wrapText="1"/>
    </xf>
    <xf numFmtId="0" fontId="17" fillId="0" borderId="18" xfId="0" applyFont="1" applyBorder="1" applyAlignment="1">
      <alignment wrapText="1"/>
    </xf>
    <xf numFmtId="0" fontId="20" fillId="7" borderId="30" xfId="0" applyFont="1" applyFill="1" applyBorder="1" applyAlignment="1">
      <alignment vertical="top" wrapText="1"/>
    </xf>
    <xf numFmtId="49" fontId="15" fillId="0" borderId="43" xfId="0" applyNumberFormat="1" applyFont="1" applyFill="1" applyBorder="1" applyAlignment="1">
      <alignment horizontal="center" vertical="top"/>
    </xf>
    <xf numFmtId="49" fontId="15" fillId="0" borderId="41" xfId="0" applyNumberFormat="1" applyFont="1" applyFill="1" applyBorder="1" applyAlignment="1">
      <alignment horizontal="center" vertical="top"/>
    </xf>
    <xf numFmtId="0" fontId="15" fillId="0" borderId="30" xfId="0" applyFont="1" applyFill="1" applyBorder="1" applyAlignment="1">
      <alignment wrapText="1"/>
    </xf>
    <xf numFmtId="49" fontId="15" fillId="0" borderId="0" xfId="0" applyNumberFormat="1" applyFont="1" applyFill="1" applyBorder="1" applyAlignment="1">
      <alignment horizontal="center" vertical="top"/>
    </xf>
    <xf numFmtId="49" fontId="15" fillId="0" borderId="20" xfId="0" applyNumberFormat="1" applyFont="1" applyFill="1" applyBorder="1" applyAlignment="1">
      <alignment horizontal="center" vertical="top"/>
    </xf>
    <xf numFmtId="0" fontId="16" fillId="0" borderId="60" xfId="0" applyFont="1" applyFill="1" applyBorder="1" applyAlignment="1">
      <alignment vertical="top" wrapText="1"/>
    </xf>
    <xf numFmtId="0" fontId="18" fillId="0" borderId="35" xfId="0" applyFont="1" applyBorder="1" applyAlignment="1">
      <alignment vertical="top" wrapText="1"/>
    </xf>
    <xf numFmtId="0" fontId="17" fillId="0" borderId="20" xfId="0" applyFont="1" applyFill="1" applyBorder="1" applyAlignment="1">
      <alignment wrapText="1"/>
    </xf>
    <xf numFmtId="0" fontId="17" fillId="0" borderId="39" xfId="0" applyFont="1" applyBorder="1" applyAlignment="1">
      <alignment vertical="top" wrapText="1"/>
    </xf>
    <xf numFmtId="0" fontId="15" fillId="0" borderId="39" xfId="0" applyFont="1" applyBorder="1" applyAlignment="1">
      <alignment vertical="top" wrapText="1"/>
    </xf>
    <xf numFmtId="4" fontId="19" fillId="0" borderId="20" xfId="0" applyNumberFormat="1" applyFont="1" applyFill="1" applyBorder="1" applyAlignment="1">
      <alignment vertical="top" wrapText="1"/>
    </xf>
    <xf numFmtId="4" fontId="19" fillId="0" borderId="6" xfId="0" applyNumberFormat="1" applyFont="1" applyFill="1" applyBorder="1" applyAlignment="1">
      <alignment vertical="top" wrapText="1"/>
    </xf>
    <xf numFmtId="0" fontId="17" fillId="0" borderId="38" xfId="0" applyFont="1" applyBorder="1" applyAlignment="1">
      <alignment wrapText="1"/>
    </xf>
    <xf numFmtId="0" fontId="15" fillId="0" borderId="18" xfId="0" applyFont="1" applyBorder="1" applyAlignment="1">
      <alignment horizontal="center" vertical="top"/>
    </xf>
    <xf numFmtId="0" fontId="20" fillId="7" borderId="18" xfId="0" applyFont="1" applyFill="1" applyBorder="1" applyAlignment="1">
      <alignment vertical="top" wrapText="1"/>
    </xf>
    <xf numFmtId="0" fontId="20" fillId="7" borderId="31" xfId="0" applyFont="1" applyFill="1" applyBorder="1" applyAlignment="1">
      <alignment vertical="top" wrapText="1"/>
    </xf>
    <xf numFmtId="0" fontId="15" fillId="0" borderId="0" xfId="0" applyFont="1" applyBorder="1" applyAlignment="1">
      <alignment horizontal="center" vertical="top"/>
    </xf>
    <xf numFmtId="49" fontId="15" fillId="0" borderId="13" xfId="0" applyNumberFormat="1" applyFont="1" applyFill="1" applyBorder="1" applyAlignment="1">
      <alignment horizontal="center" vertical="top"/>
    </xf>
    <xf numFmtId="49" fontId="15" fillId="0" borderId="22" xfId="0" applyNumberFormat="1" applyFont="1" applyFill="1" applyBorder="1" applyAlignment="1">
      <alignment horizontal="center" vertical="top"/>
    </xf>
    <xf numFmtId="0" fontId="15" fillId="0" borderId="43" xfId="0" applyFont="1" applyBorder="1" applyAlignment="1">
      <alignment horizontal="center" vertical="top"/>
    </xf>
    <xf numFmtId="0" fontId="15" fillId="0" borderId="41" xfId="0" applyFont="1" applyBorder="1" applyAlignment="1">
      <alignment wrapText="1"/>
    </xf>
    <xf numFmtId="0" fontId="15" fillId="0" borderId="19" xfId="0" applyFont="1" applyBorder="1" applyAlignment="1"/>
    <xf numFmtId="49" fontId="15" fillId="0" borderId="38" xfId="0" applyNumberFormat="1" applyFont="1" applyFill="1" applyBorder="1" applyAlignment="1">
      <alignment horizontal="center" vertical="top"/>
    </xf>
    <xf numFmtId="49" fontId="15" fillId="0" borderId="35" xfId="0" applyNumberFormat="1" applyFont="1" applyFill="1" applyBorder="1" applyAlignment="1">
      <alignment horizontal="center" vertical="top"/>
    </xf>
    <xf numFmtId="0" fontId="16" fillId="0" borderId="0" xfId="0" applyFont="1" applyAlignment="1">
      <alignment horizontal="center" vertical="top"/>
    </xf>
    <xf numFmtId="0" fontId="16" fillId="0" borderId="0" xfId="0" applyFont="1" applyAlignment="1">
      <alignment vertical="top"/>
    </xf>
    <xf numFmtId="49" fontId="15" fillId="0" borderId="6" xfId="0" applyNumberFormat="1" applyFont="1" applyFill="1" applyBorder="1" applyAlignment="1">
      <alignment horizontal="center" vertical="top" wrapText="1"/>
    </xf>
    <xf numFmtId="4" fontId="15" fillId="0" borderId="6" xfId="0" applyNumberFormat="1" applyFont="1" applyFill="1" applyBorder="1" applyAlignment="1">
      <alignment vertical="top"/>
    </xf>
    <xf numFmtId="0" fontId="15" fillId="0" borderId="46" xfId="0" applyFont="1" applyBorder="1" applyAlignment="1">
      <alignment vertical="top" wrapText="1"/>
    </xf>
    <xf numFmtId="0" fontId="15" fillId="0" borderId="54" xfId="0" applyFont="1" applyBorder="1" applyAlignment="1">
      <alignment vertical="top" wrapText="1"/>
    </xf>
    <xf numFmtId="0" fontId="17" fillId="0" borderId="58" xfId="0" applyFont="1" applyBorder="1" applyAlignment="1">
      <alignment vertical="top" wrapText="1"/>
    </xf>
    <xf numFmtId="2" fontId="15" fillId="0" borderId="18" xfId="0" applyNumberFormat="1" applyFont="1" applyBorder="1" applyAlignment="1">
      <alignment vertical="top"/>
    </xf>
    <xf numFmtId="2" fontId="15" fillId="0" borderId="36" xfId="0" applyNumberFormat="1" applyFont="1" applyBorder="1" applyAlignment="1">
      <alignment vertical="top"/>
    </xf>
    <xf numFmtId="4" fontId="16" fillId="0" borderId="29" xfId="0" applyNumberFormat="1" applyFont="1" applyFill="1" applyBorder="1" applyAlignment="1">
      <alignment vertical="top" wrapText="1"/>
    </xf>
    <xf numFmtId="0" fontId="15" fillId="0" borderId="2" xfId="0" applyFont="1" applyFill="1" applyBorder="1" applyAlignment="1">
      <alignment vertical="top" wrapText="1"/>
    </xf>
    <xf numFmtId="0" fontId="15" fillId="0" borderId="29" xfId="0" applyFont="1" applyFill="1" applyBorder="1" applyAlignment="1">
      <alignment vertical="top" wrapText="1"/>
    </xf>
    <xf numFmtId="0" fontId="15" fillId="0" borderId="47" xfId="0" applyFont="1" applyFill="1" applyBorder="1" applyAlignment="1">
      <alignment vertical="top" wrapText="1"/>
    </xf>
    <xf numFmtId="0" fontId="17" fillId="0" borderId="62" xfId="0" applyFont="1" applyBorder="1" applyAlignment="1">
      <alignment vertical="top" wrapText="1"/>
    </xf>
    <xf numFmtId="2" fontId="15" fillId="0" borderId="18" xfId="0" applyNumberFormat="1" applyFont="1" applyFill="1" applyBorder="1" applyAlignment="1">
      <alignment vertical="top" wrapText="1"/>
    </xf>
    <xf numFmtId="2" fontId="15" fillId="0" borderId="36" xfId="0" applyNumberFormat="1" applyFont="1" applyFill="1" applyBorder="1" applyAlignment="1">
      <alignment vertical="top" wrapText="1"/>
    </xf>
    <xf numFmtId="0" fontId="17" fillId="0" borderId="48" xfId="0" applyFont="1" applyBorder="1" applyAlignment="1">
      <alignment vertical="top" wrapText="1"/>
    </xf>
    <xf numFmtId="2" fontId="16" fillId="0" borderId="31" xfId="0" applyNumberFormat="1" applyFont="1" applyFill="1" applyBorder="1" applyAlignment="1">
      <alignment vertical="top" wrapText="1"/>
    </xf>
    <xf numFmtId="2" fontId="18" fillId="0" borderId="57" xfId="0" applyNumberFormat="1" applyFont="1" applyBorder="1" applyAlignment="1">
      <alignment vertical="top" wrapText="1"/>
    </xf>
    <xf numFmtId="2" fontId="16" fillId="0" borderId="6" xfId="0" applyNumberFormat="1" applyFont="1" applyFill="1" applyBorder="1" applyAlignment="1">
      <alignment vertical="top" wrapText="1"/>
    </xf>
    <xf numFmtId="2" fontId="16" fillId="0" borderId="24" xfId="0" applyNumberFormat="1" applyFont="1" applyFill="1" applyBorder="1" applyAlignment="1">
      <alignment vertical="top" wrapText="1"/>
    </xf>
    <xf numFmtId="2" fontId="16" fillId="0" borderId="18" xfId="0" applyNumberFormat="1" applyFont="1" applyFill="1" applyBorder="1" applyAlignment="1">
      <alignment horizontal="center" vertical="top"/>
    </xf>
    <xf numFmtId="2" fontId="16" fillId="0" borderId="36" xfId="0" applyNumberFormat="1" applyFont="1" applyFill="1" applyBorder="1" applyAlignment="1">
      <alignment horizontal="center" vertical="top"/>
    </xf>
    <xf numFmtId="2" fontId="15" fillId="0" borderId="6" xfId="0" applyNumberFormat="1" applyFont="1" applyFill="1" applyBorder="1" applyAlignment="1">
      <alignment vertical="top" wrapText="1"/>
    </xf>
    <xf numFmtId="2" fontId="15" fillId="0" borderId="18" xfId="0" applyNumberFormat="1" applyFont="1" applyFill="1" applyBorder="1" applyAlignment="1">
      <alignment horizontal="center" vertical="top"/>
    </xf>
    <xf numFmtId="2" fontId="15" fillId="0" borderId="36" xfId="0" applyNumberFormat="1" applyFont="1" applyFill="1" applyBorder="1" applyAlignment="1">
      <alignment horizontal="center" vertical="top"/>
    </xf>
    <xf numFmtId="2" fontId="15" fillId="0" borderId="30" xfId="0" applyNumberFormat="1" applyFont="1" applyBorder="1" applyAlignment="1">
      <alignment wrapText="1"/>
    </xf>
    <xf numFmtId="2" fontId="17" fillId="0" borderId="20" xfId="0" applyNumberFormat="1" applyFont="1" applyBorder="1" applyAlignment="1">
      <alignment wrapText="1"/>
    </xf>
    <xf numFmtId="2" fontId="15" fillId="0" borderId="36" xfId="0" applyNumberFormat="1" applyFont="1" applyFill="1" applyBorder="1" applyAlignment="1">
      <alignment vertical="top" wrapText="1"/>
    </xf>
    <xf numFmtId="2" fontId="17" fillId="0" borderId="38" xfId="0" applyNumberFormat="1" applyFont="1" applyBorder="1" applyAlignment="1">
      <alignment vertical="top" wrapText="1"/>
    </xf>
    <xf numFmtId="0" fontId="15" fillId="0" borderId="36" xfId="0" applyNumberFormat="1" applyFont="1" applyFill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0" fontId="18" fillId="0" borderId="39" xfId="0" applyFont="1" applyBorder="1" applyAlignment="1">
      <alignment vertical="top" wrapText="1"/>
    </xf>
    <xf numFmtId="4" fontId="16" fillId="0" borderId="20" xfId="0" applyNumberFormat="1" applyFont="1" applyFill="1" applyBorder="1" applyAlignment="1">
      <alignment vertical="top" wrapText="1"/>
    </xf>
    <xf numFmtId="0" fontId="15" fillId="0" borderId="38" xfId="0" applyFont="1" applyBorder="1" applyAlignment="1">
      <alignment vertical="center" wrapText="1"/>
    </xf>
    <xf numFmtId="0" fontId="15" fillId="0" borderId="51" xfId="0" applyFont="1" applyBorder="1" applyAlignment="1">
      <alignment vertical="center" wrapText="1"/>
    </xf>
    <xf numFmtId="0" fontId="17" fillId="0" borderId="58" xfId="0" applyFont="1" applyBorder="1" applyAlignment="1">
      <alignment vertical="center" wrapText="1"/>
    </xf>
    <xf numFmtId="0" fontId="18" fillId="0" borderId="20" xfId="0" applyFont="1" applyBorder="1" applyAlignment="1">
      <alignment horizontal="left" vertical="top" wrapText="1"/>
    </xf>
    <xf numFmtId="4" fontId="15" fillId="0" borderId="1" xfId="0" applyNumberFormat="1" applyFont="1" applyFill="1" applyBorder="1" applyAlignment="1" applyProtection="1">
      <alignment vertical="top" wrapText="1"/>
      <protection locked="0"/>
    </xf>
    <xf numFmtId="4" fontId="15" fillId="0" borderId="28" xfId="0" applyNumberFormat="1" applyFont="1" applyFill="1" applyBorder="1" applyAlignment="1">
      <alignment vertical="top" wrapText="1"/>
    </xf>
    <xf numFmtId="4" fontId="15" fillId="0" borderId="29" xfId="0" applyNumberFormat="1" applyFont="1" applyFill="1" applyBorder="1" applyAlignment="1">
      <alignment vertical="top" wrapText="1"/>
    </xf>
    <xf numFmtId="0" fontId="16" fillId="0" borderId="36" xfId="0" applyFont="1" applyFill="1" applyBorder="1" applyAlignment="1">
      <alignment horizontal="left" vertical="top" wrapText="1"/>
    </xf>
    <xf numFmtId="0" fontId="16" fillId="0" borderId="48" xfId="0" applyFont="1" applyFill="1" applyBorder="1" applyAlignment="1">
      <alignment horizontal="left" vertical="top" wrapText="1"/>
    </xf>
    <xf numFmtId="0" fontId="16" fillId="0" borderId="38" xfId="0" applyFont="1" applyFill="1" applyBorder="1" applyAlignment="1">
      <alignment horizontal="left" vertical="top" wrapText="1"/>
    </xf>
    <xf numFmtId="49" fontId="16" fillId="0" borderId="1" xfId="0" applyNumberFormat="1" applyFont="1" applyFill="1" applyBorder="1" applyAlignment="1">
      <alignment horizontal="center" vertical="top"/>
    </xf>
    <xf numFmtId="0" fontId="16" fillId="0" borderId="35" xfId="0" applyFont="1" applyFill="1" applyBorder="1" applyAlignment="1">
      <alignment vertical="top" wrapText="1"/>
    </xf>
    <xf numFmtId="0" fontId="16" fillId="0" borderId="21" xfId="0" applyFont="1" applyFill="1" applyBorder="1" applyAlignment="1">
      <alignment vertical="top" wrapText="1"/>
    </xf>
    <xf numFmtId="0" fontId="15" fillId="0" borderId="36" xfId="0" applyFont="1" applyFill="1" applyBorder="1" applyAlignment="1">
      <alignment horizontal="center" vertical="top"/>
    </xf>
  </cellXfs>
  <cellStyles count="3">
    <cellStyle name="Обычный" xfId="0" builtinId="0"/>
    <cellStyle name="Обычный_Программы1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3248025</xdr:colOff>
      <xdr:row>0</xdr:row>
      <xdr:rowOff>47625</xdr:rowOff>
    </xdr:from>
    <xdr:to>
      <xdr:col>4</xdr:col>
      <xdr:colOff>393700</xdr:colOff>
      <xdr:row>4</xdr:row>
      <xdr:rowOff>180975</xdr:rowOff>
    </xdr:to>
    <xdr:sp macro="" textlink="" fLocksText="0">
      <xdr:nvSpPr>
        <xdr:cNvPr id="10426" name="Text Box 1"/>
        <xdr:cNvSpPr txBox="1">
          <a:spLocks noChangeArrowheads="1"/>
        </xdr:cNvSpPr>
      </xdr:nvSpPr>
      <xdr:spPr bwMode="auto">
        <a:xfrm>
          <a:off x="3248025" y="47625"/>
          <a:ext cx="33432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0160" tIns="20160" rIns="20160" bIns="20160" anchor="t" upright="1"/>
        <a:lstStyle/>
        <a:p>
          <a:pPr algn="l" rtl="1">
            <a:defRPr sz="1000"/>
          </a:pPr>
          <a:r>
            <a:rPr lang="ru-RU" sz="1300" b="0" i="0" strike="noStrike">
              <a:solidFill>
                <a:srgbClr val="000000"/>
              </a:solidFill>
              <a:latin typeface="Times New Roman"/>
              <a:cs typeface="Times New Roman"/>
            </a:rPr>
            <a:t>Приложение № 4</a:t>
          </a:r>
        </a:p>
        <a:p>
          <a:pPr algn="l" rtl="1">
            <a:defRPr sz="1000"/>
          </a:pPr>
          <a:r>
            <a:rPr lang="ru-RU" sz="1300" b="0" i="0" strike="noStrike">
              <a:solidFill>
                <a:srgbClr val="000000"/>
              </a:solidFill>
              <a:latin typeface="Times New Roman"/>
              <a:cs typeface="Times New Roman"/>
            </a:rPr>
            <a:t>к  решению Думы Дальнереченского </a:t>
          </a:r>
        </a:p>
        <a:p>
          <a:pPr algn="l" rtl="1">
            <a:defRPr sz="1000"/>
          </a:pPr>
          <a:r>
            <a:rPr lang="ru-RU" sz="1300" b="0" i="0" strike="noStrike">
              <a:solidFill>
                <a:srgbClr val="000000"/>
              </a:solidFill>
              <a:latin typeface="Times New Roman"/>
              <a:cs typeface="Times New Roman"/>
            </a:rPr>
            <a:t>городского округа от 27.08.2019 г. № 75</a:t>
          </a:r>
        </a:p>
        <a:p>
          <a:pPr algn="l" rtl="1">
            <a:defRPr sz="1000"/>
          </a:pPr>
          <a:endParaRPr lang="ru-RU" sz="13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3530600</xdr:colOff>
      <xdr:row>0</xdr:row>
      <xdr:rowOff>47625</xdr:rowOff>
    </xdr:from>
    <xdr:to>
      <xdr:col>5</xdr:col>
      <xdr:colOff>1</xdr:colOff>
      <xdr:row>2</xdr:row>
      <xdr:rowOff>50800</xdr:rowOff>
    </xdr:to>
    <xdr:sp macro="" textlink="" fLocksText="0">
      <xdr:nvSpPr>
        <xdr:cNvPr id="3" name="Text Box 1"/>
        <xdr:cNvSpPr txBox="1">
          <a:spLocks noChangeArrowheads="1"/>
        </xdr:cNvSpPr>
      </xdr:nvSpPr>
      <xdr:spPr bwMode="auto">
        <a:xfrm>
          <a:off x="3530600" y="47625"/>
          <a:ext cx="3721101" cy="409575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0160" tIns="20160" rIns="20160" bIns="20160" anchor="t" upright="1"/>
        <a:lstStyle/>
        <a:p>
          <a:pPr algn="l" rtl="1">
            <a:defRPr sz="1000"/>
          </a:pPr>
          <a:r>
            <a:rPr lang="ru-RU" sz="13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9525</xdr:colOff>
      <xdr:row>1</xdr:row>
      <xdr:rowOff>0</xdr:rowOff>
    </xdr:from>
    <xdr:to>
      <xdr:col>18</xdr:col>
      <xdr:colOff>622300</xdr:colOff>
      <xdr:row>3</xdr:row>
      <xdr:rowOff>488950</xdr:rowOff>
    </xdr:to>
    <xdr:sp macro="" textlink="" fLocksText="0">
      <xdr:nvSpPr>
        <xdr:cNvPr id="15569" name="Text Box 1"/>
        <xdr:cNvSpPr txBox="1">
          <a:spLocks noChangeArrowheads="1"/>
        </xdr:cNvSpPr>
      </xdr:nvSpPr>
      <xdr:spPr bwMode="auto">
        <a:xfrm>
          <a:off x="3438525" y="0"/>
          <a:ext cx="3228975" cy="89535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0160" tIns="20160" rIns="20160" bIns="20160" anchor="t" upright="1"/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Приложение № 3</a:t>
          </a:r>
        </a:p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к  решению Думы Дальнереченского </a:t>
          </a:r>
        </a:p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городского округа от </a:t>
          </a:r>
          <a:r>
            <a:rPr lang="ru-RU" sz="1200" b="0" i="0" strike="noStrike" baseline="0">
              <a:solidFill>
                <a:srgbClr val="000000"/>
              </a:solidFill>
              <a:latin typeface="Times New Roman"/>
              <a:cs typeface="Times New Roman"/>
            </a:rPr>
            <a:t>27.08.</a:t>
          </a: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2019г.№</a:t>
          </a:r>
          <a:r>
            <a:rPr lang="ru-RU" sz="1200" b="0" i="0" strike="noStrike" baseline="0">
              <a:solidFill>
                <a:srgbClr val="000000"/>
              </a:solidFill>
              <a:latin typeface="Times New Roman"/>
              <a:cs typeface="Times New Roman"/>
            </a:rPr>
            <a:t> 75</a:t>
          </a: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104775</xdr:colOff>
      <xdr:row>0</xdr:row>
      <xdr:rowOff>0</xdr:rowOff>
    </xdr:from>
    <xdr:to>
      <xdr:col>19</xdr:col>
      <xdr:colOff>66675</xdr:colOff>
      <xdr:row>6</xdr:row>
      <xdr:rowOff>304800</xdr:rowOff>
    </xdr:to>
    <xdr:sp macro="" textlink="" fLocksText="0">
      <xdr:nvSpPr>
        <xdr:cNvPr id="11491" name="Text Box 2"/>
        <xdr:cNvSpPr txBox="1">
          <a:spLocks noChangeArrowheads="1"/>
        </xdr:cNvSpPr>
      </xdr:nvSpPr>
      <xdr:spPr bwMode="auto">
        <a:xfrm>
          <a:off x="3971925" y="0"/>
          <a:ext cx="3914775" cy="146685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0160" tIns="20160" rIns="20160" bIns="20160" anchor="t" upright="1"/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Приложение № 2</a:t>
          </a:r>
        </a:p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к  решению Думы Дальнереченского </a:t>
          </a:r>
        </a:p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городского округа от 27.08.2019 г. № 75 </a:t>
          </a:r>
        </a:p>
        <a:p>
          <a:pPr algn="l" rtl="1">
            <a:defRPr sz="1000"/>
          </a:pP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1">
            <a:defRPr sz="1000"/>
          </a:pP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15</xdr:col>
      <xdr:colOff>104775</xdr:colOff>
      <xdr:row>5</xdr:row>
      <xdr:rowOff>47625</xdr:rowOff>
    </xdr:from>
    <xdr:to>
      <xdr:col>19</xdr:col>
      <xdr:colOff>0</xdr:colOff>
      <xdr:row>5</xdr:row>
      <xdr:rowOff>228601</xdr:rowOff>
    </xdr:to>
    <xdr:sp macro="" textlink="" fLocksText="0">
      <xdr:nvSpPr>
        <xdr:cNvPr id="3" name="Text Box 2"/>
        <xdr:cNvSpPr txBox="1">
          <a:spLocks noChangeArrowheads="1"/>
        </xdr:cNvSpPr>
      </xdr:nvSpPr>
      <xdr:spPr bwMode="auto">
        <a:xfrm>
          <a:off x="3971925" y="847725"/>
          <a:ext cx="3886200" cy="180976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0160" tIns="20160" rIns="20160" bIns="20160" anchor="t" upright="1"/>
        <a:lstStyle/>
        <a:p>
          <a:pPr algn="l" rtl="1">
            <a:defRPr sz="1000"/>
          </a:pP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1">
            <a:defRPr sz="1000"/>
          </a:pP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1"/>
  <sheetViews>
    <sheetView tabSelected="1" topLeftCell="A19" zoomScale="75" zoomScaleNormal="75" workbookViewId="0">
      <selection activeCell="A2" sqref="A2:E2"/>
    </sheetView>
  </sheetViews>
  <sheetFormatPr defaultRowHeight="15.75" x14ac:dyDescent="0.2"/>
  <cols>
    <col min="1" max="1" width="62.5703125" style="110" customWidth="1"/>
    <col min="2" max="2" width="7.42578125" style="110" customWidth="1"/>
    <col min="3" max="3" width="15.140625" style="115" customWidth="1"/>
    <col min="4" max="4" width="7.5703125" style="115" customWidth="1"/>
    <col min="5" max="6" width="15.7109375" style="249" customWidth="1"/>
    <col min="7" max="8" width="9.140625" style="109"/>
    <col min="9" max="9" width="24.28515625" style="109" customWidth="1"/>
    <col min="10" max="16384" width="9.140625" style="109"/>
  </cols>
  <sheetData>
    <row r="1" spans="1:7" x14ac:dyDescent="0.25">
      <c r="A1" s="479"/>
      <c r="B1" s="479"/>
      <c r="C1" s="479"/>
      <c r="D1" s="479"/>
      <c r="E1" s="479"/>
      <c r="F1" s="109"/>
    </row>
    <row r="2" spans="1:7" x14ac:dyDescent="0.25">
      <c r="A2" s="479"/>
      <c r="B2" s="479"/>
      <c r="C2" s="479"/>
      <c r="D2" s="479"/>
      <c r="E2" s="479"/>
      <c r="F2" s="109"/>
    </row>
    <row r="3" spans="1:7" x14ac:dyDescent="0.25">
      <c r="A3" s="479"/>
      <c r="B3" s="479"/>
      <c r="C3" s="479"/>
      <c r="D3" s="267"/>
      <c r="E3" s="247"/>
      <c r="F3" s="247"/>
    </row>
    <row r="4" spans="1:7" ht="18" customHeight="1" x14ac:dyDescent="0.25">
      <c r="A4" s="479"/>
      <c r="B4" s="479"/>
      <c r="C4" s="479"/>
      <c r="D4" s="267"/>
      <c r="E4" s="248"/>
      <c r="F4" s="248"/>
    </row>
    <row r="5" spans="1:7" x14ac:dyDescent="0.2">
      <c r="A5" s="474" t="s">
        <v>562</v>
      </c>
      <c r="B5" s="474"/>
      <c r="C5" s="474"/>
      <c r="D5" s="475"/>
      <c r="E5" s="475"/>
      <c r="F5" s="109"/>
    </row>
    <row r="6" spans="1:7" ht="18.75" customHeight="1" x14ac:dyDescent="0.2">
      <c r="A6" s="476"/>
      <c r="B6" s="476"/>
      <c r="C6" s="476"/>
      <c r="D6" s="475"/>
      <c r="E6" s="475"/>
      <c r="F6" s="109"/>
    </row>
    <row r="7" spans="1:7" x14ac:dyDescent="0.25">
      <c r="E7" s="250"/>
      <c r="F7" s="250" t="s">
        <v>59</v>
      </c>
    </row>
    <row r="8" spans="1:7" s="111" customFormat="1" ht="58.5" customHeight="1" x14ac:dyDescent="0.25">
      <c r="A8" s="129" t="s">
        <v>309</v>
      </c>
      <c r="B8" s="245" t="s">
        <v>263</v>
      </c>
      <c r="C8" s="112" t="s">
        <v>435</v>
      </c>
      <c r="D8" s="112" t="s">
        <v>525</v>
      </c>
      <c r="E8" s="136" t="s">
        <v>557</v>
      </c>
      <c r="F8" s="136" t="s">
        <v>559</v>
      </c>
      <c r="G8" s="191" t="s">
        <v>558</v>
      </c>
    </row>
    <row r="9" spans="1:7" s="111" customFormat="1" ht="23.25" customHeight="1" x14ac:dyDescent="0.2">
      <c r="A9" s="215" t="s">
        <v>442</v>
      </c>
      <c r="B9" s="211" t="s">
        <v>321</v>
      </c>
      <c r="C9" s="215" t="s">
        <v>486</v>
      </c>
      <c r="D9" s="211" t="s">
        <v>321</v>
      </c>
      <c r="E9" s="212">
        <f>E10+E13+E22+E30+E54+E70+E82+E88+E94+E97+E103+E107</f>
        <v>612716547.46000004</v>
      </c>
      <c r="F9" s="212">
        <f>F10+F13+F22+F30+F54+F70+F82+F88+F94+F97+F103+F107</f>
        <v>238445283.65999997</v>
      </c>
      <c r="G9" s="212">
        <f>F9/E9*100</f>
        <v>38.916083570530041</v>
      </c>
    </row>
    <row r="10" spans="1:7" s="111" customFormat="1" ht="45" customHeight="1" x14ac:dyDescent="0.25">
      <c r="A10" s="195" t="s">
        <v>197</v>
      </c>
      <c r="B10" s="211" t="s">
        <v>321</v>
      </c>
      <c r="C10" s="196" t="s">
        <v>501</v>
      </c>
      <c r="D10" s="268" t="s">
        <v>321</v>
      </c>
      <c r="E10" s="212">
        <f>E11</f>
        <v>1915000</v>
      </c>
      <c r="F10" s="212">
        <f>F11</f>
        <v>56649.37</v>
      </c>
      <c r="G10" s="212">
        <f t="shared" ref="G10:G73" si="0">F10/E10*100</f>
        <v>2.9581916449086165</v>
      </c>
    </row>
    <row r="11" spans="1:7" s="111" customFormat="1" ht="50.25" customHeight="1" x14ac:dyDescent="0.25">
      <c r="A11" s="191" t="s">
        <v>199</v>
      </c>
      <c r="B11" s="194" t="s">
        <v>321</v>
      </c>
      <c r="C11" s="197" t="s">
        <v>520</v>
      </c>
      <c r="D11" s="269" t="s">
        <v>321</v>
      </c>
      <c r="E11" s="207">
        <f>E12</f>
        <v>1915000</v>
      </c>
      <c r="F11" s="207">
        <f>F12</f>
        <v>56649.37</v>
      </c>
      <c r="G11" s="406">
        <f t="shared" si="0"/>
        <v>2.9581916449086165</v>
      </c>
    </row>
    <row r="12" spans="1:7" s="111" customFormat="1" ht="65.25" customHeight="1" x14ac:dyDescent="0.25">
      <c r="A12" s="191" t="s">
        <v>187</v>
      </c>
      <c r="B12" s="194" t="s">
        <v>487</v>
      </c>
      <c r="C12" s="197" t="s">
        <v>519</v>
      </c>
      <c r="D12" s="269" t="s">
        <v>461</v>
      </c>
      <c r="E12" s="207">
        <v>1915000</v>
      </c>
      <c r="F12" s="207">
        <v>56649.37</v>
      </c>
      <c r="G12" s="406">
        <f t="shared" si="0"/>
        <v>2.9581916449086165</v>
      </c>
    </row>
    <row r="13" spans="1:7" s="111" customFormat="1" ht="51" customHeight="1" x14ac:dyDescent="0.25">
      <c r="A13" s="195" t="s">
        <v>182</v>
      </c>
      <c r="B13" s="211" t="s">
        <v>321</v>
      </c>
      <c r="C13" s="196" t="s">
        <v>495</v>
      </c>
      <c r="D13" s="268" t="s">
        <v>321</v>
      </c>
      <c r="E13" s="212">
        <f>E14+E19</f>
        <v>22565602.390000001</v>
      </c>
      <c r="F13" s="212">
        <f>F14+F19</f>
        <v>1793958.56</v>
      </c>
      <c r="G13" s="212">
        <f t="shared" si="0"/>
        <v>7.9499697326715149</v>
      </c>
    </row>
    <row r="14" spans="1:7" s="111" customFormat="1" ht="31.5" customHeight="1" x14ac:dyDescent="0.25">
      <c r="A14" s="191" t="s">
        <v>232</v>
      </c>
      <c r="B14" s="194" t="s">
        <v>321</v>
      </c>
      <c r="C14" s="197" t="s">
        <v>521</v>
      </c>
      <c r="D14" s="269" t="s">
        <v>321</v>
      </c>
      <c r="E14" s="207">
        <f>E15+E16+E18+E17</f>
        <v>21475602.390000001</v>
      </c>
      <c r="F14" s="207">
        <f>F15+F16+F18+F17</f>
        <v>1793958.56</v>
      </c>
      <c r="G14" s="406">
        <f t="shared" si="0"/>
        <v>8.353472593790185</v>
      </c>
    </row>
    <row r="15" spans="1:7" s="111" customFormat="1" ht="62.25" customHeight="1" x14ac:dyDescent="0.25">
      <c r="A15" s="191" t="s">
        <v>437</v>
      </c>
      <c r="B15" s="194" t="s">
        <v>487</v>
      </c>
      <c r="C15" s="197" t="s">
        <v>180</v>
      </c>
      <c r="D15" s="269" t="s">
        <v>461</v>
      </c>
      <c r="E15" s="207">
        <v>13959107.539999999</v>
      </c>
      <c r="F15" s="207">
        <v>1793958.56</v>
      </c>
      <c r="G15" s="406">
        <f t="shared" si="0"/>
        <v>12.851527612774593</v>
      </c>
    </row>
    <row r="16" spans="1:7" s="111" customFormat="1" ht="64.5" customHeight="1" x14ac:dyDescent="0.2">
      <c r="A16" s="217" t="s">
        <v>480</v>
      </c>
      <c r="B16" s="194" t="s">
        <v>487</v>
      </c>
      <c r="C16" s="197" t="s">
        <v>181</v>
      </c>
      <c r="D16" s="269" t="s">
        <v>461</v>
      </c>
      <c r="E16" s="207">
        <v>300000</v>
      </c>
      <c r="F16" s="207">
        <v>0</v>
      </c>
      <c r="G16" s="406">
        <f t="shared" si="0"/>
        <v>0</v>
      </c>
    </row>
    <row r="17" spans="1:7" s="111" customFormat="1" ht="47.25" customHeight="1" x14ac:dyDescent="0.2">
      <c r="A17" s="244" t="s">
        <v>72</v>
      </c>
      <c r="B17" s="194" t="s">
        <v>487</v>
      </c>
      <c r="C17" s="197" t="s">
        <v>73</v>
      </c>
      <c r="D17" s="269" t="s">
        <v>461</v>
      </c>
      <c r="E17" s="207">
        <v>216494.85</v>
      </c>
      <c r="F17" s="207">
        <v>0</v>
      </c>
      <c r="G17" s="406">
        <f t="shared" si="0"/>
        <v>0</v>
      </c>
    </row>
    <row r="18" spans="1:7" s="111" customFormat="1" ht="51" customHeight="1" x14ac:dyDescent="0.2">
      <c r="A18" s="244" t="s">
        <v>74</v>
      </c>
      <c r="B18" s="194" t="s">
        <v>487</v>
      </c>
      <c r="C18" s="197" t="s">
        <v>75</v>
      </c>
      <c r="D18" s="269" t="s">
        <v>461</v>
      </c>
      <c r="E18" s="207">
        <v>7000000</v>
      </c>
      <c r="F18" s="207">
        <v>0</v>
      </c>
      <c r="G18" s="406">
        <f t="shared" si="0"/>
        <v>0</v>
      </c>
    </row>
    <row r="19" spans="1:7" s="111" customFormat="1" ht="22.5" customHeight="1" x14ac:dyDescent="0.25">
      <c r="A19" s="223" t="s">
        <v>220</v>
      </c>
      <c r="B19" s="194" t="s">
        <v>321</v>
      </c>
      <c r="C19" s="197" t="s">
        <v>522</v>
      </c>
      <c r="D19" s="269" t="s">
        <v>321</v>
      </c>
      <c r="E19" s="207">
        <f>E20+E21</f>
        <v>1090000</v>
      </c>
      <c r="F19" s="207">
        <f>F20+F21</f>
        <v>0</v>
      </c>
      <c r="G19" s="406">
        <f t="shared" si="0"/>
        <v>0</v>
      </c>
    </row>
    <row r="20" spans="1:7" s="111" customFormat="1" ht="48.75" customHeight="1" x14ac:dyDescent="0.2">
      <c r="A20" s="217" t="s">
        <v>454</v>
      </c>
      <c r="B20" s="194" t="s">
        <v>487</v>
      </c>
      <c r="C20" s="197" t="s">
        <v>158</v>
      </c>
      <c r="D20" s="269" t="s">
        <v>453</v>
      </c>
      <c r="E20" s="207">
        <v>90000</v>
      </c>
      <c r="F20" s="207">
        <v>0</v>
      </c>
      <c r="G20" s="406">
        <f t="shared" si="0"/>
        <v>0</v>
      </c>
    </row>
    <row r="21" spans="1:7" s="111" customFormat="1" ht="48.75" customHeight="1" x14ac:dyDescent="0.2">
      <c r="A21" s="376" t="s">
        <v>531</v>
      </c>
      <c r="B21" s="194" t="s">
        <v>487</v>
      </c>
      <c r="C21" s="197" t="s">
        <v>533</v>
      </c>
      <c r="D21" s="269" t="s">
        <v>453</v>
      </c>
      <c r="E21" s="207">
        <v>1000000</v>
      </c>
      <c r="F21" s="207">
        <v>0</v>
      </c>
      <c r="G21" s="406">
        <f t="shared" si="0"/>
        <v>0</v>
      </c>
    </row>
    <row r="22" spans="1:7" ht="46.5" customHeight="1" x14ac:dyDescent="0.25">
      <c r="A22" s="195" t="s">
        <v>191</v>
      </c>
      <c r="B22" s="211" t="s">
        <v>321</v>
      </c>
      <c r="C22" s="196" t="s">
        <v>499</v>
      </c>
      <c r="D22" s="268" t="s">
        <v>321</v>
      </c>
      <c r="E22" s="212">
        <f>E23+E26</f>
        <v>8233869.21</v>
      </c>
      <c r="F22" s="212">
        <f>F23+F26</f>
        <v>4346467.6399999997</v>
      </c>
      <c r="G22" s="212">
        <f t="shared" si="0"/>
        <v>52.787669188638951</v>
      </c>
    </row>
    <row r="23" spans="1:7" ht="47.25" x14ac:dyDescent="0.25">
      <c r="A23" s="191" t="s">
        <v>455</v>
      </c>
      <c r="B23" s="194" t="s">
        <v>321</v>
      </c>
      <c r="C23" s="197" t="s">
        <v>498</v>
      </c>
      <c r="D23" s="269" t="s">
        <v>321</v>
      </c>
      <c r="E23" s="208">
        <f>E24+E25</f>
        <v>4882776.21</v>
      </c>
      <c r="F23" s="208">
        <f>F24+F25</f>
        <v>2929317.75</v>
      </c>
      <c r="G23" s="406">
        <f t="shared" si="0"/>
        <v>59.992873398553726</v>
      </c>
    </row>
    <row r="24" spans="1:7" ht="36.75" customHeight="1" x14ac:dyDescent="0.25">
      <c r="A24" s="191" t="s">
        <v>436</v>
      </c>
      <c r="B24" s="194" t="s">
        <v>331</v>
      </c>
      <c r="C24" s="197" t="s">
        <v>194</v>
      </c>
      <c r="D24" s="269" t="s">
        <v>461</v>
      </c>
      <c r="E24" s="208">
        <v>2726650.07</v>
      </c>
      <c r="F24" s="208">
        <v>2726650.07</v>
      </c>
      <c r="G24" s="406">
        <f t="shared" si="0"/>
        <v>100</v>
      </c>
    </row>
    <row r="25" spans="1:7" ht="36" customHeight="1" x14ac:dyDescent="0.25">
      <c r="A25" s="191" t="s">
        <v>436</v>
      </c>
      <c r="B25" s="194" t="s">
        <v>487</v>
      </c>
      <c r="C25" s="197" t="s">
        <v>194</v>
      </c>
      <c r="D25" s="269" t="s">
        <v>461</v>
      </c>
      <c r="E25" s="208">
        <v>2156126.14</v>
      </c>
      <c r="F25" s="208">
        <v>202667.68</v>
      </c>
      <c r="G25" s="406">
        <f t="shared" si="0"/>
        <v>9.3996207476061659</v>
      </c>
    </row>
    <row r="26" spans="1:7" ht="31.5" customHeight="1" x14ac:dyDescent="0.2">
      <c r="A26" s="137" t="s">
        <v>220</v>
      </c>
      <c r="B26" s="194" t="s">
        <v>321</v>
      </c>
      <c r="C26" s="197" t="s">
        <v>500</v>
      </c>
      <c r="D26" s="269" t="s">
        <v>321</v>
      </c>
      <c r="E26" s="208">
        <f>E27+E28+E29</f>
        <v>3351093</v>
      </c>
      <c r="F26" s="208">
        <f>F27+F28+F29</f>
        <v>1417149.89</v>
      </c>
      <c r="G26" s="406">
        <f t="shared" si="0"/>
        <v>42.289184155736649</v>
      </c>
    </row>
    <row r="27" spans="1:7" ht="65.25" customHeight="1" x14ac:dyDescent="0.2">
      <c r="A27" s="377" t="s">
        <v>489</v>
      </c>
      <c r="B27" s="194" t="s">
        <v>487</v>
      </c>
      <c r="C27" s="197" t="s">
        <v>196</v>
      </c>
      <c r="D27" s="269" t="s">
        <v>461</v>
      </c>
      <c r="E27" s="208">
        <v>3248000</v>
      </c>
      <c r="F27" s="208">
        <v>1417149.89</v>
      </c>
      <c r="G27" s="406">
        <f t="shared" si="0"/>
        <v>43.63146213054187</v>
      </c>
    </row>
    <row r="28" spans="1:7" ht="45.75" customHeight="1" x14ac:dyDescent="0.2">
      <c r="A28" s="342" t="s">
        <v>132</v>
      </c>
      <c r="B28" s="194" t="s">
        <v>487</v>
      </c>
      <c r="C28" s="197" t="s">
        <v>534</v>
      </c>
      <c r="D28" s="269" t="s">
        <v>453</v>
      </c>
      <c r="E28" s="208">
        <v>100000</v>
      </c>
      <c r="F28" s="208">
        <v>0</v>
      </c>
      <c r="G28" s="406">
        <f t="shared" si="0"/>
        <v>0</v>
      </c>
    </row>
    <row r="29" spans="1:7" ht="33" customHeight="1" x14ac:dyDescent="0.2">
      <c r="A29" s="342" t="s">
        <v>535</v>
      </c>
      <c r="B29" s="194" t="s">
        <v>487</v>
      </c>
      <c r="C29" s="197" t="s">
        <v>536</v>
      </c>
      <c r="D29" s="269" t="s">
        <v>453</v>
      </c>
      <c r="E29" s="208">
        <v>3093</v>
      </c>
      <c r="F29" s="208">
        <v>0</v>
      </c>
      <c r="G29" s="406">
        <f t="shared" si="0"/>
        <v>0</v>
      </c>
    </row>
    <row r="30" spans="1:7" ht="36" customHeight="1" x14ac:dyDescent="0.25">
      <c r="A30" s="195" t="s">
        <v>208</v>
      </c>
      <c r="B30" s="211" t="s">
        <v>321</v>
      </c>
      <c r="C30" s="196" t="s">
        <v>516</v>
      </c>
      <c r="D30" s="268" t="s">
        <v>321</v>
      </c>
      <c r="E30" s="209">
        <f>E31+E37+E44+E50</f>
        <v>465385826.90999997</v>
      </c>
      <c r="F30" s="209">
        <f>F31+F37+F44+F50</f>
        <v>198464285.75999999</v>
      </c>
      <c r="G30" s="212">
        <f t="shared" si="0"/>
        <v>42.645107410712058</v>
      </c>
    </row>
    <row r="31" spans="1:7" ht="40.5" customHeight="1" x14ac:dyDescent="0.25">
      <c r="A31" s="191" t="s">
        <v>246</v>
      </c>
      <c r="B31" s="136" t="s">
        <v>321</v>
      </c>
      <c r="C31" s="197" t="s">
        <v>515</v>
      </c>
      <c r="D31" s="269" t="s">
        <v>321</v>
      </c>
      <c r="E31" s="208">
        <f>E32+E35+E36+E33+E34</f>
        <v>190322543.59999999</v>
      </c>
      <c r="F31" s="208">
        <f>F32+F35+F36+F33+F34</f>
        <v>65276473.840000004</v>
      </c>
      <c r="G31" s="406">
        <f t="shared" si="0"/>
        <v>34.297814964679787</v>
      </c>
    </row>
    <row r="32" spans="1:7" ht="31.5" customHeight="1" x14ac:dyDescent="0.25">
      <c r="A32" s="191" t="s">
        <v>433</v>
      </c>
      <c r="B32" s="136" t="s">
        <v>381</v>
      </c>
      <c r="C32" s="197" t="s">
        <v>210</v>
      </c>
      <c r="D32" s="269" t="s">
        <v>383</v>
      </c>
      <c r="E32" s="208">
        <f>57157190-386312</f>
        <v>56770878</v>
      </c>
      <c r="F32" s="208">
        <v>25192682.390000001</v>
      </c>
      <c r="G32" s="406">
        <f t="shared" si="0"/>
        <v>44.376066176041881</v>
      </c>
    </row>
    <row r="33" spans="1:7" ht="96" customHeight="1" x14ac:dyDescent="0.25">
      <c r="A33" s="191" t="s">
        <v>124</v>
      </c>
      <c r="B33" s="136" t="s">
        <v>381</v>
      </c>
      <c r="C33" s="197" t="s">
        <v>15</v>
      </c>
      <c r="D33" s="269" t="s">
        <v>504</v>
      </c>
      <c r="E33" s="208">
        <v>45400665.600000001</v>
      </c>
      <c r="F33" s="208">
        <v>1555453.03</v>
      </c>
      <c r="G33" s="406">
        <f t="shared" si="0"/>
        <v>3.4260577668711538</v>
      </c>
    </row>
    <row r="34" spans="1:7" ht="80.25" customHeight="1" x14ac:dyDescent="0.25">
      <c r="A34" s="191" t="s">
        <v>123</v>
      </c>
      <c r="B34" s="136" t="s">
        <v>381</v>
      </c>
      <c r="C34" s="197" t="s">
        <v>16</v>
      </c>
      <c r="D34" s="269" t="s">
        <v>504</v>
      </c>
      <c r="E34" s="208">
        <v>3930000</v>
      </c>
      <c r="F34" s="208">
        <v>12543.97</v>
      </c>
      <c r="G34" s="406">
        <f t="shared" si="0"/>
        <v>0.31918498727735367</v>
      </c>
    </row>
    <row r="35" spans="1:7" ht="69" customHeight="1" x14ac:dyDescent="0.2">
      <c r="A35" s="189" t="s">
        <v>248</v>
      </c>
      <c r="B35" s="136" t="s">
        <v>381</v>
      </c>
      <c r="C35" s="199" t="s">
        <v>211</v>
      </c>
      <c r="D35" s="264" t="s">
        <v>383</v>
      </c>
      <c r="E35" s="208">
        <v>76997000</v>
      </c>
      <c r="F35" s="208">
        <v>35185794.450000003</v>
      </c>
      <c r="G35" s="406">
        <f t="shared" si="0"/>
        <v>45.697617374702915</v>
      </c>
    </row>
    <row r="36" spans="1:7" ht="80.25" customHeight="1" x14ac:dyDescent="0.2">
      <c r="A36" s="192" t="s">
        <v>144</v>
      </c>
      <c r="B36" s="136" t="s">
        <v>381</v>
      </c>
      <c r="C36" s="199" t="s">
        <v>165</v>
      </c>
      <c r="D36" s="264" t="s">
        <v>470</v>
      </c>
      <c r="E36" s="208">
        <v>7224000</v>
      </c>
      <c r="F36" s="208">
        <v>3330000</v>
      </c>
      <c r="G36" s="406">
        <f t="shared" si="0"/>
        <v>46.096345514950166</v>
      </c>
    </row>
    <row r="37" spans="1:7" ht="36.75" customHeight="1" x14ac:dyDescent="0.25">
      <c r="A37" s="191" t="s">
        <v>249</v>
      </c>
      <c r="B37" s="194" t="s">
        <v>321</v>
      </c>
      <c r="C37" s="197" t="s">
        <v>517</v>
      </c>
      <c r="D37" s="269" t="s">
        <v>321</v>
      </c>
      <c r="E37" s="208">
        <f>E38+E40+E41+E39+E43+E42</f>
        <v>233497819.31</v>
      </c>
      <c r="F37" s="208">
        <f>F38+F40+F41+F39+F43+F42</f>
        <v>116710173.63999999</v>
      </c>
      <c r="G37" s="406">
        <f t="shared" si="0"/>
        <v>49.98341054528283</v>
      </c>
    </row>
    <row r="38" spans="1:7" ht="36" customHeight="1" x14ac:dyDescent="0.25">
      <c r="A38" s="191" t="s">
        <v>433</v>
      </c>
      <c r="B38" s="136" t="s">
        <v>381</v>
      </c>
      <c r="C38" s="199" t="s">
        <v>213</v>
      </c>
      <c r="D38" s="264" t="s">
        <v>383</v>
      </c>
      <c r="E38" s="208">
        <f>56356240-1339724</f>
        <v>55016516</v>
      </c>
      <c r="F38" s="208">
        <v>25631361.780000001</v>
      </c>
      <c r="G38" s="406">
        <f t="shared" si="0"/>
        <v>46.588485864862839</v>
      </c>
    </row>
    <row r="39" spans="1:7" ht="52.5" customHeight="1" x14ac:dyDescent="0.25">
      <c r="A39" s="306" t="s">
        <v>138</v>
      </c>
      <c r="B39" s="136" t="s">
        <v>381</v>
      </c>
      <c r="C39" s="199" t="s">
        <v>137</v>
      </c>
      <c r="D39" s="264" t="s">
        <v>383</v>
      </c>
      <c r="E39" s="208">
        <v>350400</v>
      </c>
      <c r="F39" s="208">
        <v>0</v>
      </c>
      <c r="G39" s="406">
        <f t="shared" si="0"/>
        <v>0</v>
      </c>
    </row>
    <row r="40" spans="1:7" ht="47.25" customHeight="1" x14ac:dyDescent="0.2">
      <c r="A40" s="193" t="s">
        <v>145</v>
      </c>
      <c r="B40" s="136" t="s">
        <v>381</v>
      </c>
      <c r="C40" s="199" t="s">
        <v>142</v>
      </c>
      <c r="D40" s="264" t="s">
        <v>383</v>
      </c>
      <c r="E40" s="208">
        <v>20639669</v>
      </c>
      <c r="F40" s="208">
        <v>9375572.4000000004</v>
      </c>
      <c r="G40" s="406">
        <f t="shared" si="0"/>
        <v>45.425013356561102</v>
      </c>
    </row>
    <row r="41" spans="1:7" ht="81" customHeight="1" x14ac:dyDescent="0.2">
      <c r="A41" s="341" t="s">
        <v>146</v>
      </c>
      <c r="B41" s="136" t="s">
        <v>381</v>
      </c>
      <c r="C41" s="199" t="s">
        <v>214</v>
      </c>
      <c r="D41" s="264" t="s">
        <v>383</v>
      </c>
      <c r="E41" s="208">
        <v>155486000</v>
      </c>
      <c r="F41" s="208">
        <v>80378020.269999996</v>
      </c>
      <c r="G41" s="406">
        <f t="shared" si="0"/>
        <v>51.694699374863326</v>
      </c>
    </row>
    <row r="42" spans="1:7" ht="84.75" customHeight="1" x14ac:dyDescent="0.2">
      <c r="A42" s="338" t="s">
        <v>141</v>
      </c>
      <c r="B42" s="136" t="s">
        <v>381</v>
      </c>
      <c r="C42" s="199" t="s">
        <v>28</v>
      </c>
      <c r="D42" s="264" t="s">
        <v>475</v>
      </c>
      <c r="E42" s="208">
        <v>1988000</v>
      </c>
      <c r="F42" s="208">
        <v>1325219.19</v>
      </c>
      <c r="G42" s="406">
        <f t="shared" si="0"/>
        <v>66.660925050301813</v>
      </c>
    </row>
    <row r="43" spans="1:7" ht="69" customHeight="1" x14ac:dyDescent="0.2">
      <c r="A43" s="340" t="s">
        <v>127</v>
      </c>
      <c r="B43" s="136" t="s">
        <v>381</v>
      </c>
      <c r="C43" s="199" t="s">
        <v>8</v>
      </c>
      <c r="D43" s="264" t="s">
        <v>383</v>
      </c>
      <c r="E43" s="208">
        <f>490373.52+66869.12+17234.31-557242.64</f>
        <v>17234.310000000056</v>
      </c>
      <c r="F43" s="208">
        <v>0</v>
      </c>
      <c r="G43" s="406">
        <f t="shared" si="0"/>
        <v>0</v>
      </c>
    </row>
    <row r="44" spans="1:7" ht="51" customHeight="1" x14ac:dyDescent="0.25">
      <c r="A44" s="191" t="s">
        <v>250</v>
      </c>
      <c r="B44" s="194" t="s">
        <v>321</v>
      </c>
      <c r="C44" s="197" t="s">
        <v>518</v>
      </c>
      <c r="D44" s="269" t="s">
        <v>321</v>
      </c>
      <c r="E44" s="208">
        <f>E46+E47+E49+E48+E45</f>
        <v>25926828</v>
      </c>
      <c r="F44" s="208">
        <f>F46+F47+F49+F48+F45</f>
        <v>9838889.5900000017</v>
      </c>
      <c r="G44" s="406">
        <f t="shared" si="0"/>
        <v>37.948682306991053</v>
      </c>
    </row>
    <row r="45" spans="1:7" ht="39" customHeight="1" x14ac:dyDescent="0.25">
      <c r="A45" s="191" t="s">
        <v>539</v>
      </c>
      <c r="B45" s="194" t="s">
        <v>381</v>
      </c>
      <c r="C45" s="197" t="s">
        <v>540</v>
      </c>
      <c r="D45" s="269" t="s">
        <v>383</v>
      </c>
      <c r="E45" s="208">
        <v>526000</v>
      </c>
      <c r="F45" s="208">
        <v>180596.9</v>
      </c>
      <c r="G45" s="406">
        <f t="shared" si="0"/>
        <v>34.334011406844105</v>
      </c>
    </row>
    <row r="46" spans="1:7" ht="39" customHeight="1" x14ac:dyDescent="0.25">
      <c r="A46" s="191" t="s">
        <v>433</v>
      </c>
      <c r="B46" s="136" t="s">
        <v>381</v>
      </c>
      <c r="C46" s="197" t="s">
        <v>218</v>
      </c>
      <c r="D46" s="269" t="s">
        <v>383</v>
      </c>
      <c r="E46" s="208">
        <f>21041520-76750</f>
        <v>20964770</v>
      </c>
      <c r="F46" s="208">
        <v>8875364.0899999999</v>
      </c>
      <c r="G46" s="406">
        <f t="shared" si="0"/>
        <v>42.334659955725726</v>
      </c>
    </row>
    <row r="47" spans="1:7" ht="39" customHeight="1" x14ac:dyDescent="0.25">
      <c r="A47" s="191" t="s">
        <v>251</v>
      </c>
      <c r="B47" s="136" t="s">
        <v>381</v>
      </c>
      <c r="C47" s="199" t="s">
        <v>215</v>
      </c>
      <c r="D47" s="264" t="s">
        <v>383</v>
      </c>
      <c r="E47" s="208">
        <v>400000</v>
      </c>
      <c r="F47" s="208">
        <v>194283.3</v>
      </c>
      <c r="G47" s="406">
        <f t="shared" si="0"/>
        <v>48.570824999999992</v>
      </c>
    </row>
    <row r="48" spans="1:7" ht="27.75" customHeight="1" x14ac:dyDescent="0.2">
      <c r="A48" s="477" t="s">
        <v>261</v>
      </c>
      <c r="B48" s="458" t="s">
        <v>381</v>
      </c>
      <c r="C48" s="470" t="s">
        <v>222</v>
      </c>
      <c r="D48" s="264" t="s">
        <v>475</v>
      </c>
      <c r="E48" s="208">
        <v>600000</v>
      </c>
      <c r="F48" s="208">
        <v>0</v>
      </c>
      <c r="G48" s="406">
        <f t="shared" si="0"/>
        <v>0</v>
      </c>
    </row>
    <row r="49" spans="1:7" ht="25.5" customHeight="1" x14ac:dyDescent="0.2">
      <c r="A49" s="443"/>
      <c r="B49" s="412"/>
      <c r="C49" s="478"/>
      <c r="D49" s="264" t="s">
        <v>383</v>
      </c>
      <c r="E49" s="208">
        <v>3436058</v>
      </c>
      <c r="F49" s="208">
        <v>588645.30000000005</v>
      </c>
      <c r="G49" s="406">
        <f t="shared" si="0"/>
        <v>17.131413381264231</v>
      </c>
    </row>
    <row r="50" spans="1:7" ht="25.5" customHeight="1" x14ac:dyDescent="0.2">
      <c r="A50" s="137" t="s">
        <v>183</v>
      </c>
      <c r="B50" s="136" t="s">
        <v>321</v>
      </c>
      <c r="C50" s="199" t="s">
        <v>523</v>
      </c>
      <c r="D50" s="264" t="s">
        <v>321</v>
      </c>
      <c r="E50" s="208">
        <f>E51+E52+E53</f>
        <v>15638636</v>
      </c>
      <c r="F50" s="208">
        <f>F51+F52+F53</f>
        <v>6638748.6900000004</v>
      </c>
      <c r="G50" s="406">
        <f t="shared" si="0"/>
        <v>42.450944506925033</v>
      </c>
    </row>
    <row r="51" spans="1:7" ht="20.25" customHeight="1" x14ac:dyDescent="0.2">
      <c r="A51" s="422" t="s">
        <v>432</v>
      </c>
      <c r="B51" s="458" t="s">
        <v>381</v>
      </c>
      <c r="C51" s="425" t="s">
        <v>172</v>
      </c>
      <c r="D51" s="269" t="s">
        <v>463</v>
      </c>
      <c r="E51" s="208">
        <v>13957600</v>
      </c>
      <c r="F51" s="208">
        <v>6054258.3200000003</v>
      </c>
      <c r="G51" s="406">
        <f t="shared" si="0"/>
        <v>43.376069811428906</v>
      </c>
    </row>
    <row r="52" spans="1:7" ht="18.75" customHeight="1" x14ac:dyDescent="0.2">
      <c r="A52" s="450"/>
      <c r="B52" s="452"/>
      <c r="C52" s="426"/>
      <c r="D52" s="269" t="s">
        <v>461</v>
      </c>
      <c r="E52" s="208">
        <v>1581030</v>
      </c>
      <c r="F52" s="208">
        <v>541506.67000000004</v>
      </c>
      <c r="G52" s="406">
        <f t="shared" si="0"/>
        <v>34.250246358386626</v>
      </c>
    </row>
    <row r="53" spans="1:7" ht="17.25" customHeight="1" x14ac:dyDescent="0.2">
      <c r="A53" s="451"/>
      <c r="B53" s="412"/>
      <c r="C53" s="427"/>
      <c r="D53" s="269" t="s">
        <v>468</v>
      </c>
      <c r="E53" s="208">
        <f>150320-50314</f>
        <v>100006</v>
      </c>
      <c r="F53" s="208">
        <v>42983.7</v>
      </c>
      <c r="G53" s="406">
        <f t="shared" si="0"/>
        <v>42.981121132732028</v>
      </c>
    </row>
    <row r="54" spans="1:7" ht="36.75" customHeight="1" x14ac:dyDescent="0.25">
      <c r="A54" s="195" t="s">
        <v>219</v>
      </c>
      <c r="B54" s="213" t="s">
        <v>321</v>
      </c>
      <c r="C54" s="196" t="s">
        <v>514</v>
      </c>
      <c r="D54" s="268" t="s">
        <v>321</v>
      </c>
      <c r="E54" s="209">
        <f>E55</f>
        <v>67648096.180000022</v>
      </c>
      <c r="F54" s="209">
        <f>F55</f>
        <v>31175956.630000003</v>
      </c>
      <c r="G54" s="212">
        <f t="shared" si="0"/>
        <v>46.085490044015593</v>
      </c>
    </row>
    <row r="55" spans="1:7" ht="36" customHeight="1" x14ac:dyDescent="0.2">
      <c r="A55" s="137" t="s">
        <v>183</v>
      </c>
      <c r="B55" s="136" t="s">
        <v>321</v>
      </c>
      <c r="C55" s="197" t="s">
        <v>513</v>
      </c>
      <c r="D55" s="269" t="s">
        <v>321</v>
      </c>
      <c r="E55" s="208">
        <f>E56+E58+E62+E64+E67+E69+E65+E66+E57+E60+E63+E68+E59+E61</f>
        <v>67648096.180000022</v>
      </c>
      <c r="F55" s="208">
        <f>F56+F58+F62+F64+F67+F69+F65+F66+F57+F60+F63+F68+F59+F61</f>
        <v>31175956.630000003</v>
      </c>
      <c r="G55" s="406">
        <f t="shared" si="0"/>
        <v>46.085490044015593</v>
      </c>
    </row>
    <row r="56" spans="1:7" ht="35.25" customHeight="1" x14ac:dyDescent="0.25">
      <c r="A56" s="191" t="s">
        <v>433</v>
      </c>
      <c r="B56" s="136" t="s">
        <v>458</v>
      </c>
      <c r="C56" s="197" t="s">
        <v>159</v>
      </c>
      <c r="D56" s="269" t="s">
        <v>383</v>
      </c>
      <c r="E56" s="208">
        <v>42406200</v>
      </c>
      <c r="F56" s="208">
        <v>19959994.420000002</v>
      </c>
      <c r="G56" s="406">
        <f t="shared" si="0"/>
        <v>47.068575868622986</v>
      </c>
    </row>
    <row r="57" spans="1:7" ht="23.25" customHeight="1" x14ac:dyDescent="0.2">
      <c r="A57" s="472" t="s">
        <v>253</v>
      </c>
      <c r="B57" s="458" t="s">
        <v>458</v>
      </c>
      <c r="C57" s="440" t="s">
        <v>173</v>
      </c>
      <c r="D57" s="269" t="s">
        <v>463</v>
      </c>
      <c r="E57" s="208">
        <v>4900</v>
      </c>
      <c r="F57" s="208">
        <v>0</v>
      </c>
      <c r="G57" s="406">
        <f t="shared" si="0"/>
        <v>0</v>
      </c>
    </row>
    <row r="58" spans="1:7" ht="23.25" customHeight="1" x14ac:dyDescent="0.2">
      <c r="A58" s="443"/>
      <c r="B58" s="417"/>
      <c r="C58" s="424"/>
      <c r="D58" s="264" t="s">
        <v>461</v>
      </c>
      <c r="E58" s="208">
        <v>95100</v>
      </c>
      <c r="F58" s="208">
        <v>60000</v>
      </c>
      <c r="G58" s="406">
        <f t="shared" si="0"/>
        <v>63.09148264984227</v>
      </c>
    </row>
    <row r="59" spans="1:7" ht="23.25" customHeight="1" x14ac:dyDescent="0.2">
      <c r="A59" s="472" t="s">
        <v>89</v>
      </c>
      <c r="B59" s="458" t="s">
        <v>458</v>
      </c>
      <c r="C59" s="470" t="s">
        <v>188</v>
      </c>
      <c r="D59" s="264" t="s">
        <v>463</v>
      </c>
      <c r="E59" s="208">
        <v>2489.6999999999998</v>
      </c>
      <c r="F59" s="208">
        <v>2489.6999999999998</v>
      </c>
      <c r="G59" s="406">
        <f t="shared" si="0"/>
        <v>100</v>
      </c>
    </row>
    <row r="60" spans="1:7" ht="25.5" customHeight="1" x14ac:dyDescent="0.2">
      <c r="A60" s="443"/>
      <c r="B60" s="462"/>
      <c r="C60" s="468"/>
      <c r="D60" s="264" t="s">
        <v>461</v>
      </c>
      <c r="E60" s="208">
        <v>397510.3</v>
      </c>
      <c r="F60" s="208">
        <v>134141.01999999999</v>
      </c>
      <c r="G60" s="406">
        <f t="shared" si="0"/>
        <v>33.745294147095059</v>
      </c>
    </row>
    <row r="61" spans="1:7" ht="19.5" customHeight="1" x14ac:dyDescent="0.2">
      <c r="A61" s="440" t="s">
        <v>252</v>
      </c>
      <c r="B61" s="458" t="s">
        <v>458</v>
      </c>
      <c r="C61" s="470" t="s">
        <v>174</v>
      </c>
      <c r="D61" s="264" t="s">
        <v>463</v>
      </c>
      <c r="E61" s="208">
        <v>71967.899999999994</v>
      </c>
      <c r="F61" s="208">
        <v>47269.599999999999</v>
      </c>
      <c r="G61" s="406">
        <f t="shared" si="0"/>
        <v>65.681505226635778</v>
      </c>
    </row>
    <row r="62" spans="1:7" ht="18.75" customHeight="1" x14ac:dyDescent="0.2">
      <c r="A62" s="460"/>
      <c r="B62" s="461"/>
      <c r="C62" s="467"/>
      <c r="D62" s="264" t="s">
        <v>461</v>
      </c>
      <c r="E62" s="208">
        <v>93032.1</v>
      </c>
      <c r="F62" s="208">
        <v>67999</v>
      </c>
      <c r="G62" s="406">
        <f t="shared" si="0"/>
        <v>73.091975780402677</v>
      </c>
    </row>
    <row r="63" spans="1:7" ht="18.75" customHeight="1" x14ac:dyDescent="0.2">
      <c r="A63" s="443"/>
      <c r="B63" s="462"/>
      <c r="C63" s="468"/>
      <c r="D63" s="264" t="s">
        <v>383</v>
      </c>
      <c r="E63" s="208">
        <v>20000</v>
      </c>
      <c r="F63" s="208">
        <v>0</v>
      </c>
      <c r="G63" s="406">
        <f t="shared" si="0"/>
        <v>0</v>
      </c>
    </row>
    <row r="64" spans="1:7" ht="18.75" customHeight="1" x14ac:dyDescent="0.2">
      <c r="A64" s="422" t="s">
        <v>439</v>
      </c>
      <c r="B64" s="458" t="s">
        <v>458</v>
      </c>
      <c r="C64" s="425" t="s">
        <v>162</v>
      </c>
      <c r="D64" s="269" t="s">
        <v>463</v>
      </c>
      <c r="E64" s="208">
        <v>13305700</v>
      </c>
      <c r="F64" s="208">
        <v>6125137.1799999997</v>
      </c>
      <c r="G64" s="406">
        <f t="shared" si="0"/>
        <v>46.03393417858512</v>
      </c>
    </row>
    <row r="65" spans="1:7" ht="18.75" customHeight="1" x14ac:dyDescent="0.2">
      <c r="A65" s="450"/>
      <c r="B65" s="452"/>
      <c r="C65" s="426"/>
      <c r="D65" s="269" t="s">
        <v>461</v>
      </c>
      <c r="E65" s="208">
        <v>912500</v>
      </c>
      <c r="F65" s="208">
        <v>394443.57</v>
      </c>
      <c r="G65" s="406">
        <f t="shared" si="0"/>
        <v>43.226692602739725</v>
      </c>
    </row>
    <row r="66" spans="1:7" ht="21" customHeight="1" x14ac:dyDescent="0.2">
      <c r="A66" s="451"/>
      <c r="B66" s="412"/>
      <c r="C66" s="427"/>
      <c r="D66" s="269" t="s">
        <v>468</v>
      </c>
      <c r="E66" s="208">
        <f>19600-7000</f>
        <v>12600</v>
      </c>
      <c r="F66" s="208">
        <v>4267.5</v>
      </c>
      <c r="G66" s="406">
        <f t="shared" si="0"/>
        <v>33.86904761904762</v>
      </c>
    </row>
    <row r="67" spans="1:7" ht="37.5" customHeight="1" x14ac:dyDescent="0.2">
      <c r="A67" s="189" t="s">
        <v>256</v>
      </c>
      <c r="B67" s="136" t="s">
        <v>458</v>
      </c>
      <c r="C67" s="199" t="s">
        <v>161</v>
      </c>
      <c r="D67" s="264" t="s">
        <v>383</v>
      </c>
      <c r="E67" s="208">
        <v>10175481.550000001</v>
      </c>
      <c r="F67" s="208">
        <v>4380214.6399999997</v>
      </c>
      <c r="G67" s="406">
        <f t="shared" si="0"/>
        <v>43.046755266339211</v>
      </c>
    </row>
    <row r="68" spans="1:7" ht="66.75" customHeight="1" x14ac:dyDescent="0.2">
      <c r="A68" s="262" t="s">
        <v>126</v>
      </c>
      <c r="B68" s="136" t="s">
        <v>458</v>
      </c>
      <c r="C68" s="199" t="s">
        <v>20</v>
      </c>
      <c r="D68" s="264" t="s">
        <v>383</v>
      </c>
      <c r="E68" s="208">
        <v>146096.18</v>
      </c>
      <c r="F68" s="208">
        <v>0</v>
      </c>
      <c r="G68" s="406">
        <f t="shared" si="0"/>
        <v>0</v>
      </c>
    </row>
    <row r="69" spans="1:7" ht="49.5" customHeight="1" x14ac:dyDescent="0.2">
      <c r="A69" s="233" t="s">
        <v>22</v>
      </c>
      <c r="B69" s="136" t="s">
        <v>458</v>
      </c>
      <c r="C69" s="199" t="s">
        <v>21</v>
      </c>
      <c r="D69" s="264" t="s">
        <v>383</v>
      </c>
      <c r="E69" s="208">
        <v>4518.45</v>
      </c>
      <c r="F69" s="208">
        <v>0</v>
      </c>
      <c r="G69" s="406">
        <f t="shared" si="0"/>
        <v>0</v>
      </c>
    </row>
    <row r="70" spans="1:7" s="113" customFormat="1" ht="35.25" customHeight="1" x14ac:dyDescent="0.25">
      <c r="A70" s="195" t="s">
        <v>228</v>
      </c>
      <c r="B70" s="211" t="s">
        <v>321</v>
      </c>
      <c r="C70" s="198" t="s">
        <v>506</v>
      </c>
      <c r="D70" s="270" t="s">
        <v>321</v>
      </c>
      <c r="E70" s="209">
        <f>E71+E80</f>
        <v>9063338</v>
      </c>
      <c r="F70" s="209">
        <f>F71+F80</f>
        <v>531995.63</v>
      </c>
      <c r="G70" s="212">
        <f t="shared" si="0"/>
        <v>5.8697538368314195</v>
      </c>
    </row>
    <row r="71" spans="1:7" s="113" customFormat="1" ht="31.5" x14ac:dyDescent="0.25">
      <c r="A71" s="191" t="s">
        <v>259</v>
      </c>
      <c r="B71" s="194" t="s">
        <v>321</v>
      </c>
      <c r="C71" s="199" t="s">
        <v>505</v>
      </c>
      <c r="D71" s="264" t="s">
        <v>321</v>
      </c>
      <c r="E71" s="208">
        <f>E73+E72+E75+E76+E78+E79+E74+E77</f>
        <v>8463338</v>
      </c>
      <c r="F71" s="208">
        <f>F73+F72+F75+F76+F78+F79+F74+F77</f>
        <v>65756</v>
      </c>
      <c r="G71" s="406">
        <f t="shared" si="0"/>
        <v>0.77695112732115856</v>
      </c>
    </row>
    <row r="72" spans="1:7" s="113" customFormat="1" ht="24" customHeight="1" x14ac:dyDescent="0.2">
      <c r="A72" s="415" t="s">
        <v>443</v>
      </c>
      <c r="B72" s="411" t="s">
        <v>488</v>
      </c>
      <c r="C72" s="470" t="s">
        <v>189</v>
      </c>
      <c r="D72" s="264" t="s">
        <v>461</v>
      </c>
      <c r="E72" s="208">
        <v>5900</v>
      </c>
      <c r="F72" s="208">
        <v>5900</v>
      </c>
      <c r="G72" s="406">
        <f t="shared" si="0"/>
        <v>100</v>
      </c>
    </row>
    <row r="73" spans="1:7" s="114" customFormat="1" ht="21" customHeight="1" x14ac:dyDescent="0.2">
      <c r="A73" s="443"/>
      <c r="B73" s="469"/>
      <c r="C73" s="471"/>
      <c r="D73" s="264" t="s">
        <v>504</v>
      </c>
      <c r="E73" s="208">
        <v>59856</v>
      </c>
      <c r="F73" s="208">
        <v>59856</v>
      </c>
      <c r="G73" s="406">
        <f t="shared" si="0"/>
        <v>100</v>
      </c>
    </row>
    <row r="74" spans="1:7" s="114" customFormat="1" ht="37.5" customHeight="1" x14ac:dyDescent="0.2">
      <c r="A74" s="438" t="s">
        <v>546</v>
      </c>
      <c r="B74" s="411" t="s">
        <v>381</v>
      </c>
      <c r="C74" s="463" t="s">
        <v>545</v>
      </c>
      <c r="D74" s="264" t="s">
        <v>461</v>
      </c>
      <c r="E74" s="208">
        <v>2376500</v>
      </c>
      <c r="F74" s="208">
        <v>0</v>
      </c>
      <c r="G74" s="406">
        <f t="shared" ref="G74:G137" si="1">F74/E74*100</f>
        <v>0</v>
      </c>
    </row>
    <row r="75" spans="1:7" s="114" customFormat="1" ht="30.75" customHeight="1" x14ac:dyDescent="0.2">
      <c r="A75" s="460"/>
      <c r="B75" s="461"/>
      <c r="C75" s="464"/>
      <c r="D75" s="264" t="s">
        <v>504</v>
      </c>
      <c r="E75" s="208">
        <v>1900000</v>
      </c>
      <c r="F75" s="208">
        <v>0</v>
      </c>
      <c r="G75" s="406">
        <f t="shared" si="1"/>
        <v>0</v>
      </c>
    </row>
    <row r="76" spans="1:7" s="114" customFormat="1" ht="38.25" customHeight="1" x14ac:dyDescent="0.2">
      <c r="A76" s="443"/>
      <c r="B76" s="462"/>
      <c r="C76" s="465"/>
      <c r="D76" s="264" t="s">
        <v>547</v>
      </c>
      <c r="E76" s="208">
        <v>4000000</v>
      </c>
      <c r="F76" s="208">
        <v>0</v>
      </c>
      <c r="G76" s="406">
        <f t="shared" si="1"/>
        <v>0</v>
      </c>
    </row>
    <row r="77" spans="1:7" s="114" customFormat="1" ht="38.25" customHeight="1" x14ac:dyDescent="0.2">
      <c r="A77" s="438" t="s">
        <v>546</v>
      </c>
      <c r="B77" s="411" t="s">
        <v>381</v>
      </c>
      <c r="C77" s="466" t="s">
        <v>549</v>
      </c>
      <c r="D77" s="264" t="s">
        <v>461</v>
      </c>
      <c r="E77" s="208">
        <v>73500</v>
      </c>
      <c r="F77" s="208">
        <v>0</v>
      </c>
      <c r="G77" s="406">
        <f t="shared" si="1"/>
        <v>0</v>
      </c>
    </row>
    <row r="78" spans="1:7" s="114" customFormat="1" ht="34.5" customHeight="1" x14ac:dyDescent="0.2">
      <c r="A78" s="460"/>
      <c r="B78" s="461"/>
      <c r="C78" s="467"/>
      <c r="D78" s="264" t="s">
        <v>504</v>
      </c>
      <c r="E78" s="208">
        <v>15323</v>
      </c>
      <c r="F78" s="208">
        <v>0</v>
      </c>
      <c r="G78" s="406">
        <f t="shared" si="1"/>
        <v>0</v>
      </c>
    </row>
    <row r="79" spans="1:7" s="114" customFormat="1" ht="40.5" customHeight="1" x14ac:dyDescent="0.2">
      <c r="A79" s="443"/>
      <c r="B79" s="462"/>
      <c r="C79" s="468"/>
      <c r="D79" s="264" t="s">
        <v>547</v>
      </c>
      <c r="E79" s="208">
        <v>32259</v>
      </c>
      <c r="F79" s="208">
        <v>0</v>
      </c>
      <c r="G79" s="406">
        <f t="shared" si="1"/>
        <v>0</v>
      </c>
    </row>
    <row r="80" spans="1:7" s="114" customFormat="1" ht="31.5" x14ac:dyDescent="0.25">
      <c r="A80" s="191" t="s">
        <v>260</v>
      </c>
      <c r="B80" s="194" t="s">
        <v>321</v>
      </c>
      <c r="C80" s="199" t="s">
        <v>507</v>
      </c>
      <c r="D80" s="264" t="s">
        <v>321</v>
      </c>
      <c r="E80" s="208">
        <f>E81</f>
        <v>600000</v>
      </c>
      <c r="F80" s="208">
        <f>F81</f>
        <v>466239.63</v>
      </c>
      <c r="G80" s="406">
        <f t="shared" si="1"/>
        <v>77.706604999999996</v>
      </c>
    </row>
    <row r="81" spans="1:7" s="114" customFormat="1" ht="31.5" x14ac:dyDescent="0.2">
      <c r="A81" s="217" t="s">
        <v>456</v>
      </c>
      <c r="B81" s="194" t="s">
        <v>488</v>
      </c>
      <c r="C81" s="199" t="s">
        <v>168</v>
      </c>
      <c r="D81" s="264" t="s">
        <v>461</v>
      </c>
      <c r="E81" s="208">
        <v>600000</v>
      </c>
      <c r="F81" s="208">
        <v>466239.63</v>
      </c>
      <c r="G81" s="406">
        <f t="shared" si="1"/>
        <v>77.706604999999996</v>
      </c>
    </row>
    <row r="82" spans="1:7" s="114" customFormat="1" ht="25.5" customHeight="1" x14ac:dyDescent="0.25">
      <c r="A82" s="200" t="s">
        <v>229</v>
      </c>
      <c r="B82" s="211" t="s">
        <v>321</v>
      </c>
      <c r="C82" s="198" t="s">
        <v>492</v>
      </c>
      <c r="D82" s="270" t="s">
        <v>321</v>
      </c>
      <c r="E82" s="209">
        <f>E83</f>
        <v>1992200</v>
      </c>
      <c r="F82" s="209">
        <f>F83</f>
        <v>1105434.07</v>
      </c>
      <c r="G82" s="212">
        <f t="shared" si="1"/>
        <v>55.48810711775927</v>
      </c>
    </row>
    <row r="83" spans="1:7" s="114" customFormat="1" x14ac:dyDescent="0.25">
      <c r="A83" s="201" t="s">
        <v>183</v>
      </c>
      <c r="B83" s="194" t="s">
        <v>321</v>
      </c>
      <c r="C83" s="263" t="s">
        <v>524</v>
      </c>
      <c r="D83" s="264" t="s">
        <v>321</v>
      </c>
      <c r="E83" s="208">
        <f>E84+E85+E86+E87</f>
        <v>1992200</v>
      </c>
      <c r="F83" s="208">
        <f>F84+F85+F86+F87</f>
        <v>1105434.07</v>
      </c>
      <c r="G83" s="406">
        <f t="shared" si="1"/>
        <v>55.48810711775927</v>
      </c>
    </row>
    <row r="84" spans="1:7" s="114" customFormat="1" ht="34.5" customHeight="1" x14ac:dyDescent="0.25">
      <c r="A84" s="191" t="s">
        <v>433</v>
      </c>
      <c r="B84" s="194" t="s">
        <v>488</v>
      </c>
      <c r="C84" s="199" t="s">
        <v>169</v>
      </c>
      <c r="D84" s="264" t="s">
        <v>465</v>
      </c>
      <c r="E84" s="208">
        <f>400000-50000</f>
        <v>350000</v>
      </c>
      <c r="F84" s="208">
        <v>347200.38</v>
      </c>
      <c r="G84" s="406">
        <f t="shared" si="1"/>
        <v>99.200108571428572</v>
      </c>
    </row>
    <row r="85" spans="1:7" s="114" customFormat="1" ht="45.75" customHeight="1" x14ac:dyDescent="0.25">
      <c r="A85" s="191" t="s">
        <v>104</v>
      </c>
      <c r="B85" s="194" t="s">
        <v>488</v>
      </c>
      <c r="C85" s="199" t="s">
        <v>49</v>
      </c>
      <c r="D85" s="264" t="s">
        <v>465</v>
      </c>
      <c r="E85" s="208">
        <v>342200</v>
      </c>
      <c r="F85" s="208">
        <v>338196.19</v>
      </c>
      <c r="G85" s="406">
        <f t="shared" si="1"/>
        <v>98.829979544126246</v>
      </c>
    </row>
    <row r="86" spans="1:7" s="114" customFormat="1" ht="55.5" customHeight="1" x14ac:dyDescent="0.2">
      <c r="A86" s="190" t="s">
        <v>100</v>
      </c>
      <c r="B86" s="194" t="s">
        <v>458</v>
      </c>
      <c r="C86" s="199" t="s">
        <v>102</v>
      </c>
      <c r="D86" s="264" t="s">
        <v>383</v>
      </c>
      <c r="E86" s="208">
        <v>600000</v>
      </c>
      <c r="F86" s="208">
        <v>288000</v>
      </c>
      <c r="G86" s="406">
        <f t="shared" si="1"/>
        <v>48</v>
      </c>
    </row>
    <row r="87" spans="1:7" s="114" customFormat="1" ht="23.25" customHeight="1" x14ac:dyDescent="0.2">
      <c r="A87" s="190" t="s">
        <v>153</v>
      </c>
      <c r="B87" s="194" t="s">
        <v>488</v>
      </c>
      <c r="C87" s="199" t="s">
        <v>121</v>
      </c>
      <c r="D87" s="264" t="s">
        <v>461</v>
      </c>
      <c r="E87" s="208">
        <v>700000</v>
      </c>
      <c r="F87" s="208">
        <v>132037.5</v>
      </c>
      <c r="G87" s="406">
        <f t="shared" si="1"/>
        <v>18.862499999999997</v>
      </c>
    </row>
    <row r="88" spans="1:7" ht="67.5" customHeight="1" x14ac:dyDescent="0.2">
      <c r="A88" s="261" t="s">
        <v>190</v>
      </c>
      <c r="B88" s="211" t="s">
        <v>321</v>
      </c>
      <c r="C88" s="265" t="s">
        <v>508</v>
      </c>
      <c r="D88" s="271" t="s">
        <v>321</v>
      </c>
      <c r="E88" s="212">
        <f>E93+E89</f>
        <v>5390000</v>
      </c>
      <c r="F88" s="212">
        <f>F93+F89</f>
        <v>0</v>
      </c>
      <c r="G88" s="212">
        <f t="shared" si="1"/>
        <v>0</v>
      </c>
    </row>
    <row r="89" spans="1:7" ht="47.25" customHeight="1" x14ac:dyDescent="0.2">
      <c r="A89" s="262" t="s">
        <v>528</v>
      </c>
      <c r="B89" s="194" t="s">
        <v>321</v>
      </c>
      <c r="C89" s="286" t="s">
        <v>0</v>
      </c>
      <c r="D89" s="287" t="s">
        <v>321</v>
      </c>
      <c r="E89" s="207">
        <f>E90+E91</f>
        <v>4504176</v>
      </c>
      <c r="F89" s="207">
        <f>F90+F91</f>
        <v>0</v>
      </c>
      <c r="G89" s="406">
        <f t="shared" si="1"/>
        <v>0</v>
      </c>
    </row>
    <row r="90" spans="1:7" ht="94.5" customHeight="1" x14ac:dyDescent="0.2">
      <c r="A90" s="262" t="s">
        <v>135</v>
      </c>
      <c r="B90" s="136" t="s">
        <v>487</v>
      </c>
      <c r="C90" s="264" t="s">
        <v>2</v>
      </c>
      <c r="D90" s="264" t="s">
        <v>461</v>
      </c>
      <c r="E90" s="207">
        <v>4365000</v>
      </c>
      <c r="F90" s="207">
        <v>0</v>
      </c>
      <c r="G90" s="406">
        <f t="shared" si="1"/>
        <v>0</v>
      </c>
    </row>
    <row r="91" spans="1:7" ht="80.25" customHeight="1" x14ac:dyDescent="0.2">
      <c r="A91" s="262" t="s">
        <v>4</v>
      </c>
      <c r="B91" s="136" t="s">
        <v>487</v>
      </c>
      <c r="C91" s="264" t="s">
        <v>3</v>
      </c>
      <c r="D91" s="264" t="s">
        <v>461</v>
      </c>
      <c r="E91" s="207">
        <v>139176</v>
      </c>
      <c r="F91" s="207">
        <v>0</v>
      </c>
      <c r="G91" s="406">
        <f t="shared" si="1"/>
        <v>0</v>
      </c>
    </row>
    <row r="92" spans="1:7" ht="20.25" customHeight="1" x14ac:dyDescent="0.2">
      <c r="A92" s="189" t="s">
        <v>183</v>
      </c>
      <c r="B92" s="194" t="s">
        <v>321</v>
      </c>
      <c r="C92" s="286" t="s">
        <v>509</v>
      </c>
      <c r="D92" s="287" t="s">
        <v>321</v>
      </c>
      <c r="E92" s="207">
        <f>E93</f>
        <v>885824</v>
      </c>
      <c r="F92" s="207">
        <f>F93</f>
        <v>0</v>
      </c>
      <c r="G92" s="406">
        <f t="shared" si="1"/>
        <v>0</v>
      </c>
    </row>
    <row r="93" spans="1:7" ht="51.75" customHeight="1" x14ac:dyDescent="0.2">
      <c r="A93" s="189" t="s">
        <v>434</v>
      </c>
      <c r="B93" s="136" t="s">
        <v>487</v>
      </c>
      <c r="C93" s="264" t="s">
        <v>155</v>
      </c>
      <c r="D93" s="264" t="s">
        <v>461</v>
      </c>
      <c r="E93" s="207">
        <v>885824</v>
      </c>
      <c r="F93" s="207">
        <v>0</v>
      </c>
      <c r="G93" s="406">
        <f t="shared" si="1"/>
        <v>0</v>
      </c>
    </row>
    <row r="94" spans="1:7" ht="49.5" customHeight="1" x14ac:dyDescent="0.2">
      <c r="A94" s="288" t="s">
        <v>64</v>
      </c>
      <c r="B94" s="211" t="s">
        <v>321</v>
      </c>
      <c r="C94" s="196" t="s">
        <v>65</v>
      </c>
      <c r="D94" s="268" t="s">
        <v>321</v>
      </c>
      <c r="E94" s="212">
        <f>E95</f>
        <v>75000</v>
      </c>
      <c r="F94" s="212">
        <f>F95</f>
        <v>70000</v>
      </c>
      <c r="G94" s="212">
        <f t="shared" si="1"/>
        <v>93.333333333333329</v>
      </c>
    </row>
    <row r="95" spans="1:7" ht="25.5" customHeight="1" x14ac:dyDescent="0.2">
      <c r="A95" s="262" t="s">
        <v>183</v>
      </c>
      <c r="B95" s="194" t="s">
        <v>321</v>
      </c>
      <c r="C95" s="197" t="s">
        <v>66</v>
      </c>
      <c r="D95" s="269" t="s">
        <v>321</v>
      </c>
      <c r="E95" s="207">
        <f>E96</f>
        <v>75000</v>
      </c>
      <c r="F95" s="207">
        <f>F96</f>
        <v>70000</v>
      </c>
      <c r="G95" s="406">
        <f t="shared" si="1"/>
        <v>93.333333333333329</v>
      </c>
    </row>
    <row r="96" spans="1:7" ht="48" customHeight="1" x14ac:dyDescent="0.2">
      <c r="A96" s="262" t="s">
        <v>71</v>
      </c>
      <c r="B96" s="194" t="s">
        <v>488</v>
      </c>
      <c r="C96" s="197" t="s">
        <v>69</v>
      </c>
      <c r="D96" s="269" t="s">
        <v>461</v>
      </c>
      <c r="E96" s="207">
        <v>75000</v>
      </c>
      <c r="F96" s="207">
        <v>70000</v>
      </c>
      <c r="G96" s="406">
        <f t="shared" si="1"/>
        <v>93.333333333333329</v>
      </c>
    </row>
    <row r="97" spans="1:8" ht="39" customHeight="1" x14ac:dyDescent="0.2">
      <c r="A97" s="288" t="s">
        <v>79</v>
      </c>
      <c r="B97" s="211" t="s">
        <v>321</v>
      </c>
      <c r="C97" s="196" t="s">
        <v>80</v>
      </c>
      <c r="D97" s="268" t="s">
        <v>321</v>
      </c>
      <c r="E97" s="212">
        <f>E98</f>
        <v>27107382.77</v>
      </c>
      <c r="F97" s="212">
        <f>F98</f>
        <v>74228</v>
      </c>
      <c r="G97" s="212">
        <f t="shared" si="1"/>
        <v>0.27382946051932699</v>
      </c>
    </row>
    <row r="98" spans="1:8" ht="23.25" customHeight="1" x14ac:dyDescent="0.2">
      <c r="A98" s="262" t="s">
        <v>183</v>
      </c>
      <c r="B98" s="194" t="s">
        <v>321</v>
      </c>
      <c r="C98" s="197" t="s">
        <v>77</v>
      </c>
      <c r="D98" s="269" t="s">
        <v>321</v>
      </c>
      <c r="E98" s="207">
        <f>E99+E100+E101+E102</f>
        <v>27107382.77</v>
      </c>
      <c r="F98" s="207">
        <f>F99+F100+F101+F102</f>
        <v>74228</v>
      </c>
      <c r="G98" s="406">
        <f t="shared" si="1"/>
        <v>0.27382946051932699</v>
      </c>
    </row>
    <row r="99" spans="1:8" ht="49.5" customHeight="1" x14ac:dyDescent="0.2">
      <c r="A99" s="262" t="s">
        <v>6</v>
      </c>
      <c r="B99" s="194" t="s">
        <v>487</v>
      </c>
      <c r="C99" s="264" t="s">
        <v>7</v>
      </c>
      <c r="D99" s="269" t="s">
        <v>453</v>
      </c>
      <c r="E99" s="207">
        <v>18000000</v>
      </c>
      <c r="F99" s="207">
        <v>0</v>
      </c>
      <c r="G99" s="406">
        <f t="shared" si="1"/>
        <v>0</v>
      </c>
    </row>
    <row r="100" spans="1:8" ht="51.75" customHeight="1" x14ac:dyDescent="0.2">
      <c r="A100" s="262" t="s">
        <v>10</v>
      </c>
      <c r="B100" s="194" t="s">
        <v>487</v>
      </c>
      <c r="C100" s="264" t="s">
        <v>9</v>
      </c>
      <c r="D100" s="269" t="s">
        <v>453</v>
      </c>
      <c r="E100" s="207">
        <v>556710</v>
      </c>
      <c r="F100" s="207">
        <v>74228</v>
      </c>
      <c r="G100" s="406">
        <f t="shared" si="1"/>
        <v>13.333333333333334</v>
      </c>
    </row>
    <row r="101" spans="1:8" ht="29.25" customHeight="1" x14ac:dyDescent="0.2">
      <c r="A101" s="415" t="s">
        <v>13</v>
      </c>
      <c r="B101" s="411" t="s">
        <v>487</v>
      </c>
      <c r="C101" s="458" t="s">
        <v>14</v>
      </c>
      <c r="D101" s="269" t="s">
        <v>461</v>
      </c>
      <c r="E101" s="207">
        <v>1588931.72</v>
      </c>
      <c r="F101" s="207">
        <v>0</v>
      </c>
      <c r="G101" s="406">
        <f t="shared" si="1"/>
        <v>0</v>
      </c>
    </row>
    <row r="102" spans="1:8" ht="27.75" customHeight="1" x14ac:dyDescent="0.2">
      <c r="A102" s="428"/>
      <c r="B102" s="433"/>
      <c r="C102" s="459"/>
      <c r="D102" s="269" t="s">
        <v>453</v>
      </c>
      <c r="E102" s="207">
        <v>6961741.0499999998</v>
      </c>
      <c r="F102" s="207">
        <v>0</v>
      </c>
      <c r="G102" s="406">
        <f t="shared" si="1"/>
        <v>0</v>
      </c>
    </row>
    <row r="103" spans="1:8" ht="36.75" customHeight="1" x14ac:dyDescent="0.2">
      <c r="A103" s="288" t="s">
        <v>91</v>
      </c>
      <c r="B103" s="211" t="s">
        <v>321</v>
      </c>
      <c r="C103" s="270" t="s">
        <v>92</v>
      </c>
      <c r="D103" s="268" t="s">
        <v>321</v>
      </c>
      <c r="E103" s="212">
        <f>E104</f>
        <v>35000</v>
      </c>
      <c r="F103" s="212">
        <f>F104</f>
        <v>0</v>
      </c>
      <c r="G103" s="212">
        <f t="shared" si="1"/>
        <v>0</v>
      </c>
    </row>
    <row r="104" spans="1:8" ht="27.75" customHeight="1" x14ac:dyDescent="0.2">
      <c r="A104" s="262" t="s">
        <v>183</v>
      </c>
      <c r="B104" s="194" t="s">
        <v>321</v>
      </c>
      <c r="C104" s="264" t="s">
        <v>95</v>
      </c>
      <c r="D104" s="269" t="s">
        <v>321</v>
      </c>
      <c r="E104" s="207">
        <f>E105+E106</f>
        <v>35000</v>
      </c>
      <c r="F104" s="207">
        <f>F105+F106</f>
        <v>0</v>
      </c>
      <c r="G104" s="406">
        <f t="shared" si="1"/>
        <v>0</v>
      </c>
    </row>
    <row r="105" spans="1:8" ht="41.25" customHeight="1" x14ac:dyDescent="0.2">
      <c r="A105" s="262" t="s">
        <v>94</v>
      </c>
      <c r="B105" s="194" t="s">
        <v>487</v>
      </c>
      <c r="C105" s="264" t="s">
        <v>97</v>
      </c>
      <c r="D105" s="269" t="s">
        <v>461</v>
      </c>
      <c r="E105" s="207">
        <v>20000</v>
      </c>
      <c r="F105" s="207">
        <v>0</v>
      </c>
      <c r="G105" s="406">
        <f t="shared" si="1"/>
        <v>0</v>
      </c>
    </row>
    <row r="106" spans="1:8" ht="36" customHeight="1" x14ac:dyDescent="0.2">
      <c r="A106" s="262" t="s">
        <v>254</v>
      </c>
      <c r="B106" s="194" t="s">
        <v>458</v>
      </c>
      <c r="C106" s="264" t="s">
        <v>97</v>
      </c>
      <c r="D106" s="269" t="s">
        <v>461</v>
      </c>
      <c r="E106" s="207">
        <v>15000</v>
      </c>
      <c r="F106" s="207">
        <v>0</v>
      </c>
      <c r="G106" s="406">
        <f t="shared" si="1"/>
        <v>0</v>
      </c>
    </row>
    <row r="107" spans="1:8" ht="36" customHeight="1" x14ac:dyDescent="0.2">
      <c r="A107" s="288" t="s">
        <v>27</v>
      </c>
      <c r="B107" s="211" t="s">
        <v>321</v>
      </c>
      <c r="C107" s="270" t="s">
        <v>26</v>
      </c>
      <c r="D107" s="268" t="s">
        <v>321</v>
      </c>
      <c r="E107" s="212">
        <f>E108</f>
        <v>3305232</v>
      </c>
      <c r="F107" s="212">
        <f>F108</f>
        <v>826308</v>
      </c>
      <c r="G107" s="212">
        <f t="shared" si="1"/>
        <v>25</v>
      </c>
    </row>
    <row r="108" spans="1:8" ht="29.25" customHeight="1" x14ac:dyDescent="0.2">
      <c r="A108" s="262" t="s">
        <v>183</v>
      </c>
      <c r="B108" s="194" t="s">
        <v>321</v>
      </c>
      <c r="C108" s="264" t="s">
        <v>25</v>
      </c>
      <c r="D108" s="269" t="s">
        <v>321</v>
      </c>
      <c r="E108" s="207">
        <f>E109</f>
        <v>3305232</v>
      </c>
      <c r="F108" s="207">
        <f>F109</f>
        <v>826308</v>
      </c>
      <c r="G108" s="406">
        <f t="shared" si="1"/>
        <v>25</v>
      </c>
    </row>
    <row r="109" spans="1:8" ht="36" customHeight="1" x14ac:dyDescent="0.2">
      <c r="A109" s="262" t="s">
        <v>136</v>
      </c>
      <c r="B109" s="194" t="s">
        <v>487</v>
      </c>
      <c r="C109" s="264" t="s">
        <v>23</v>
      </c>
      <c r="D109" s="269" t="s">
        <v>475</v>
      </c>
      <c r="E109" s="207">
        <v>3305232</v>
      </c>
      <c r="F109" s="207">
        <v>826308</v>
      </c>
      <c r="G109" s="406">
        <f t="shared" si="1"/>
        <v>25</v>
      </c>
    </row>
    <row r="110" spans="1:8" x14ac:dyDescent="0.25">
      <c r="A110" s="204" t="s">
        <v>438</v>
      </c>
      <c r="B110" s="211" t="s">
        <v>321</v>
      </c>
      <c r="C110" s="214" t="s">
        <v>484</v>
      </c>
      <c r="D110" s="268" t="s">
        <v>321</v>
      </c>
      <c r="E110" s="209">
        <f>E111</f>
        <v>144975537.70000002</v>
      </c>
      <c r="F110" s="209">
        <f>F111</f>
        <v>67588020.50999999</v>
      </c>
      <c r="G110" s="406">
        <f t="shared" si="1"/>
        <v>46.620293038582041</v>
      </c>
      <c r="H110" s="407"/>
    </row>
    <row r="111" spans="1:8" x14ac:dyDescent="0.25">
      <c r="A111" s="201" t="s">
        <v>426</v>
      </c>
      <c r="B111" s="194" t="s">
        <v>321</v>
      </c>
      <c r="C111" s="203" t="s">
        <v>485</v>
      </c>
      <c r="D111" s="269" t="s">
        <v>321</v>
      </c>
      <c r="E111" s="208">
        <f>SUM(E112:E177)</f>
        <v>144975537.70000002</v>
      </c>
      <c r="F111" s="208">
        <f>SUM(F112:F177)</f>
        <v>67588020.50999999</v>
      </c>
      <c r="G111" s="406">
        <f t="shared" si="1"/>
        <v>46.620293038582041</v>
      </c>
    </row>
    <row r="112" spans="1:8" x14ac:dyDescent="0.25">
      <c r="A112" s="191" t="s">
        <v>326</v>
      </c>
      <c r="B112" s="194" t="s">
        <v>318</v>
      </c>
      <c r="C112" s="203" t="s">
        <v>38</v>
      </c>
      <c r="D112" s="269" t="s">
        <v>460</v>
      </c>
      <c r="E112" s="208">
        <v>1915600</v>
      </c>
      <c r="F112" s="208">
        <v>1018120.89</v>
      </c>
      <c r="G112" s="406">
        <f t="shared" si="1"/>
        <v>53.148929317185214</v>
      </c>
    </row>
    <row r="113" spans="1:7" ht="15.75" customHeight="1" x14ac:dyDescent="0.2">
      <c r="A113" s="189" t="s">
        <v>329</v>
      </c>
      <c r="B113" s="194" t="s">
        <v>318</v>
      </c>
      <c r="C113" s="203" t="s">
        <v>40</v>
      </c>
      <c r="D113" s="269" t="s">
        <v>460</v>
      </c>
      <c r="E113" s="208">
        <v>1456500</v>
      </c>
      <c r="F113" s="208">
        <v>651608.34</v>
      </c>
      <c r="G113" s="406">
        <f t="shared" si="1"/>
        <v>44.737956745623066</v>
      </c>
    </row>
    <row r="114" spans="1:7" x14ac:dyDescent="0.2">
      <c r="A114" s="415" t="s">
        <v>427</v>
      </c>
      <c r="B114" s="411" t="s">
        <v>331</v>
      </c>
      <c r="C114" s="434" t="s">
        <v>41</v>
      </c>
      <c r="D114" s="269" t="s">
        <v>460</v>
      </c>
      <c r="E114" s="208">
        <v>26410200</v>
      </c>
      <c r="F114" s="208">
        <v>12115421.74</v>
      </c>
      <c r="G114" s="406">
        <f t="shared" si="1"/>
        <v>45.874024960053312</v>
      </c>
    </row>
    <row r="115" spans="1:7" x14ac:dyDescent="0.2">
      <c r="A115" s="455"/>
      <c r="B115" s="452"/>
      <c r="C115" s="453"/>
      <c r="D115" s="269" t="s">
        <v>461</v>
      </c>
      <c r="E115" s="208">
        <v>249900</v>
      </c>
      <c r="F115" s="208">
        <v>166152.79999999999</v>
      </c>
      <c r="G115" s="406">
        <f t="shared" si="1"/>
        <v>66.487715086034399</v>
      </c>
    </row>
    <row r="116" spans="1:7" x14ac:dyDescent="0.2">
      <c r="A116" s="410"/>
      <c r="B116" s="412"/>
      <c r="C116" s="420"/>
      <c r="D116" s="269" t="s">
        <v>468</v>
      </c>
      <c r="E116" s="208">
        <v>284733.90000000002</v>
      </c>
      <c r="F116" s="208">
        <v>72350.789999999994</v>
      </c>
      <c r="G116" s="406">
        <f t="shared" si="1"/>
        <v>25.409966990231929</v>
      </c>
    </row>
    <row r="117" spans="1:7" x14ac:dyDescent="0.2">
      <c r="A117" s="415" t="s">
        <v>427</v>
      </c>
      <c r="B117" s="411" t="s">
        <v>318</v>
      </c>
      <c r="C117" s="434" t="s">
        <v>41</v>
      </c>
      <c r="D117" s="269" t="s">
        <v>460</v>
      </c>
      <c r="E117" s="208">
        <v>1921600</v>
      </c>
      <c r="F117" s="208">
        <v>887850.31</v>
      </c>
      <c r="G117" s="406">
        <f t="shared" si="1"/>
        <v>46.203700562031642</v>
      </c>
    </row>
    <row r="118" spans="1:7" x14ac:dyDescent="0.2">
      <c r="A118" s="473"/>
      <c r="B118" s="452"/>
      <c r="C118" s="453"/>
      <c r="D118" s="269" t="s">
        <v>461</v>
      </c>
      <c r="E118" s="208">
        <v>4250</v>
      </c>
      <c r="F118" s="208">
        <v>0</v>
      </c>
      <c r="G118" s="406">
        <f t="shared" si="1"/>
        <v>0</v>
      </c>
    </row>
    <row r="119" spans="1:7" x14ac:dyDescent="0.2">
      <c r="A119" s="410"/>
      <c r="B119" s="412"/>
      <c r="C119" s="420"/>
      <c r="D119" s="269" t="s">
        <v>468</v>
      </c>
      <c r="E119" s="208">
        <v>450</v>
      </c>
      <c r="F119" s="208">
        <v>0</v>
      </c>
      <c r="G119" s="406">
        <f t="shared" si="1"/>
        <v>0</v>
      </c>
    </row>
    <row r="120" spans="1:7" x14ac:dyDescent="0.2">
      <c r="A120" s="415" t="s">
        <v>427</v>
      </c>
      <c r="B120" s="411" t="s">
        <v>265</v>
      </c>
      <c r="C120" s="434" t="s">
        <v>41</v>
      </c>
      <c r="D120" s="269" t="s">
        <v>460</v>
      </c>
      <c r="E120" s="208">
        <v>845500</v>
      </c>
      <c r="F120" s="208">
        <v>359821.45</v>
      </c>
      <c r="G120" s="406">
        <f t="shared" si="1"/>
        <v>42.557238320520405</v>
      </c>
    </row>
    <row r="121" spans="1:7" x14ac:dyDescent="0.2">
      <c r="A121" s="455"/>
      <c r="B121" s="452"/>
      <c r="C121" s="453"/>
      <c r="D121" s="269" t="s">
        <v>461</v>
      </c>
      <c r="E121" s="208">
        <v>26300</v>
      </c>
      <c r="F121" s="208">
        <v>3750</v>
      </c>
      <c r="G121" s="406">
        <f t="shared" si="1"/>
        <v>14.258555133079847</v>
      </c>
    </row>
    <row r="122" spans="1:7" x14ac:dyDescent="0.2">
      <c r="A122" s="410"/>
      <c r="B122" s="412"/>
      <c r="C122" s="420"/>
      <c r="D122" s="269" t="s">
        <v>468</v>
      </c>
      <c r="E122" s="208">
        <v>500</v>
      </c>
      <c r="F122" s="208">
        <v>0</v>
      </c>
      <c r="G122" s="406">
        <f t="shared" si="1"/>
        <v>0</v>
      </c>
    </row>
    <row r="123" spans="1:7" x14ac:dyDescent="0.2">
      <c r="A123" s="456" t="s">
        <v>427</v>
      </c>
      <c r="B123" s="411" t="s">
        <v>488</v>
      </c>
      <c r="C123" s="422" t="s">
        <v>41</v>
      </c>
      <c r="D123" s="269" t="s">
        <v>461</v>
      </c>
      <c r="E123" s="208">
        <v>23000</v>
      </c>
      <c r="F123" s="208">
        <v>6882.14</v>
      </c>
      <c r="G123" s="406">
        <f t="shared" si="1"/>
        <v>29.922347826086959</v>
      </c>
    </row>
    <row r="124" spans="1:7" x14ac:dyDescent="0.2">
      <c r="A124" s="457"/>
      <c r="B124" s="412"/>
      <c r="C124" s="451"/>
      <c r="D124" s="269" t="s">
        <v>468</v>
      </c>
      <c r="E124" s="208">
        <v>86700</v>
      </c>
      <c r="F124" s="208">
        <v>42780</v>
      </c>
      <c r="G124" s="406">
        <f t="shared" si="1"/>
        <v>49.34256055363322</v>
      </c>
    </row>
    <row r="125" spans="1:7" ht="31.5" x14ac:dyDescent="0.2">
      <c r="A125" s="189" t="s">
        <v>336</v>
      </c>
      <c r="B125" s="194" t="s">
        <v>331</v>
      </c>
      <c r="C125" s="203" t="s">
        <v>42</v>
      </c>
      <c r="D125" s="269" t="s">
        <v>460</v>
      </c>
      <c r="E125" s="208">
        <v>1502500</v>
      </c>
      <c r="F125" s="208">
        <v>837379.45</v>
      </c>
      <c r="G125" s="406">
        <f t="shared" si="1"/>
        <v>55.732409317803658</v>
      </c>
    </row>
    <row r="126" spans="1:7" ht="32.25" customHeight="1" x14ac:dyDescent="0.2">
      <c r="A126" s="189" t="s">
        <v>398</v>
      </c>
      <c r="B126" s="194" t="s">
        <v>265</v>
      </c>
      <c r="C126" s="203" t="s">
        <v>45</v>
      </c>
      <c r="D126" s="269" t="s">
        <v>460</v>
      </c>
      <c r="E126" s="208">
        <v>995800</v>
      </c>
      <c r="F126" s="208">
        <v>452795.39</v>
      </c>
      <c r="G126" s="406">
        <f t="shared" si="1"/>
        <v>45.470515163687494</v>
      </c>
    </row>
    <row r="127" spans="1:7" x14ac:dyDescent="0.2">
      <c r="A127" s="422" t="s">
        <v>247</v>
      </c>
      <c r="B127" s="411" t="s">
        <v>487</v>
      </c>
      <c r="C127" s="434" t="s">
        <v>51</v>
      </c>
      <c r="D127" s="269" t="s">
        <v>463</v>
      </c>
      <c r="E127" s="208">
        <f>10146400+8740273</f>
        <v>18886673</v>
      </c>
      <c r="F127" s="208">
        <v>8563007.8399999999</v>
      </c>
      <c r="G127" s="406">
        <f t="shared" si="1"/>
        <v>45.338889702807897</v>
      </c>
    </row>
    <row r="128" spans="1:7" x14ac:dyDescent="0.2">
      <c r="A128" s="450"/>
      <c r="B128" s="452"/>
      <c r="C128" s="453"/>
      <c r="D128" s="269" t="s">
        <v>461</v>
      </c>
      <c r="E128" s="208">
        <v>8578927</v>
      </c>
      <c r="F128" s="208">
        <v>3471755.93</v>
      </c>
      <c r="G128" s="406">
        <f t="shared" si="1"/>
        <v>40.468416737897414</v>
      </c>
    </row>
    <row r="129" spans="1:7" x14ac:dyDescent="0.2">
      <c r="A129" s="451"/>
      <c r="B129" s="412"/>
      <c r="C129" s="435"/>
      <c r="D129" s="269" t="s">
        <v>468</v>
      </c>
      <c r="E129" s="208">
        <v>569000</v>
      </c>
      <c r="F129" s="208">
        <v>46309.11</v>
      </c>
      <c r="G129" s="406">
        <f t="shared" si="1"/>
        <v>8.1386836555360276</v>
      </c>
    </row>
    <row r="130" spans="1:7" x14ac:dyDescent="0.2">
      <c r="A130" s="438" t="s">
        <v>247</v>
      </c>
      <c r="B130" s="411" t="s">
        <v>488</v>
      </c>
      <c r="C130" s="434" t="s">
        <v>51</v>
      </c>
      <c r="D130" s="269" t="s">
        <v>463</v>
      </c>
      <c r="E130" s="208">
        <v>919900</v>
      </c>
      <c r="F130" s="208">
        <v>466426.09</v>
      </c>
      <c r="G130" s="406">
        <f t="shared" si="1"/>
        <v>50.703999347755193</v>
      </c>
    </row>
    <row r="131" spans="1:7" x14ac:dyDescent="0.2">
      <c r="A131" s="454"/>
      <c r="B131" s="452"/>
      <c r="C131" s="453"/>
      <c r="D131" s="269" t="s">
        <v>461</v>
      </c>
      <c r="E131" s="208">
        <v>10200</v>
      </c>
      <c r="F131" s="208">
        <v>0</v>
      </c>
      <c r="G131" s="406">
        <f t="shared" si="1"/>
        <v>0</v>
      </c>
    </row>
    <row r="132" spans="1:7" x14ac:dyDescent="0.2">
      <c r="A132" s="443"/>
      <c r="B132" s="412"/>
      <c r="C132" s="420"/>
      <c r="D132" s="269" t="s">
        <v>468</v>
      </c>
      <c r="E132" s="208">
        <v>1000</v>
      </c>
      <c r="F132" s="208">
        <v>0</v>
      </c>
      <c r="G132" s="406">
        <f t="shared" si="1"/>
        <v>0</v>
      </c>
    </row>
    <row r="133" spans="1:7" x14ac:dyDescent="0.2">
      <c r="A133" s="438" t="s">
        <v>439</v>
      </c>
      <c r="B133" s="411" t="s">
        <v>488</v>
      </c>
      <c r="C133" s="434" t="s">
        <v>52</v>
      </c>
      <c r="D133" s="269" t="s">
        <v>463</v>
      </c>
      <c r="E133" s="208">
        <v>3218200</v>
      </c>
      <c r="F133" s="208">
        <v>1555514.44</v>
      </c>
      <c r="G133" s="406">
        <f t="shared" si="1"/>
        <v>48.334921384624948</v>
      </c>
    </row>
    <row r="134" spans="1:7" x14ac:dyDescent="0.2">
      <c r="A134" s="442"/>
      <c r="B134" s="444"/>
      <c r="C134" s="446"/>
      <c r="D134" s="269" t="s">
        <v>461</v>
      </c>
      <c r="E134" s="208">
        <v>312500</v>
      </c>
      <c r="F134" s="208">
        <v>114524.5</v>
      </c>
      <c r="G134" s="406">
        <f t="shared" si="1"/>
        <v>36.647839999999995</v>
      </c>
    </row>
    <row r="135" spans="1:7" x14ac:dyDescent="0.2">
      <c r="A135" s="443"/>
      <c r="B135" s="445"/>
      <c r="C135" s="420"/>
      <c r="D135" s="269" t="s">
        <v>468</v>
      </c>
      <c r="E135" s="208">
        <v>1500</v>
      </c>
      <c r="F135" s="208">
        <v>0</v>
      </c>
      <c r="G135" s="406">
        <f t="shared" si="1"/>
        <v>0</v>
      </c>
    </row>
    <row r="136" spans="1:7" ht="32.25" customHeight="1" x14ac:dyDescent="0.25">
      <c r="A136" s="191" t="s">
        <v>441</v>
      </c>
      <c r="B136" s="194" t="s">
        <v>331</v>
      </c>
      <c r="C136" s="203" t="s">
        <v>46</v>
      </c>
      <c r="D136" s="269" t="s">
        <v>461</v>
      </c>
      <c r="E136" s="208">
        <v>100000</v>
      </c>
      <c r="F136" s="208">
        <v>0</v>
      </c>
      <c r="G136" s="406">
        <f t="shared" si="1"/>
        <v>0</v>
      </c>
    </row>
    <row r="137" spans="1:7" ht="23.25" customHeight="1" x14ac:dyDescent="0.25">
      <c r="A137" s="191" t="s">
        <v>110</v>
      </c>
      <c r="B137" s="194" t="s">
        <v>488</v>
      </c>
      <c r="C137" s="203" t="s">
        <v>112</v>
      </c>
      <c r="D137" s="269" t="s">
        <v>113</v>
      </c>
      <c r="E137" s="208">
        <v>4100000</v>
      </c>
      <c r="F137" s="208">
        <v>4100000</v>
      </c>
      <c r="G137" s="406">
        <f t="shared" si="1"/>
        <v>100</v>
      </c>
    </row>
    <row r="138" spans="1:7" ht="32.25" customHeight="1" x14ac:dyDescent="0.2">
      <c r="A138" s="415" t="s">
        <v>33</v>
      </c>
      <c r="B138" s="194" t="s">
        <v>331</v>
      </c>
      <c r="C138" s="434" t="s">
        <v>53</v>
      </c>
      <c r="D138" s="448" t="s">
        <v>461</v>
      </c>
      <c r="E138" s="208">
        <v>311618.64</v>
      </c>
      <c r="F138" s="208">
        <v>311566.27</v>
      </c>
      <c r="G138" s="406">
        <f t="shared" ref="G138:G177" si="2">F138/E138*100</f>
        <v>99.983194201733255</v>
      </c>
    </row>
    <row r="139" spans="1:7" ht="34.5" customHeight="1" x14ac:dyDescent="0.2">
      <c r="A139" s="443"/>
      <c r="B139" s="194" t="s">
        <v>488</v>
      </c>
      <c r="C139" s="447"/>
      <c r="D139" s="449"/>
      <c r="E139" s="208">
        <v>400000</v>
      </c>
      <c r="F139" s="208">
        <v>179241.65</v>
      </c>
      <c r="G139" s="406">
        <f t="shared" si="2"/>
        <v>44.810412499999998</v>
      </c>
    </row>
    <row r="140" spans="1:7" ht="39" customHeight="1" x14ac:dyDescent="0.2">
      <c r="A140" s="431" t="s">
        <v>431</v>
      </c>
      <c r="B140" s="411" t="s">
        <v>331</v>
      </c>
      <c r="C140" s="434" t="s">
        <v>54</v>
      </c>
      <c r="D140" s="269" t="s">
        <v>477</v>
      </c>
      <c r="E140" s="208">
        <v>4915877.34</v>
      </c>
      <c r="F140" s="208">
        <v>4892715.34</v>
      </c>
      <c r="G140" s="406">
        <f t="shared" si="2"/>
        <v>99.528832832920116</v>
      </c>
    </row>
    <row r="141" spans="1:7" ht="40.5" customHeight="1" x14ac:dyDescent="0.2">
      <c r="A141" s="432"/>
      <c r="B141" s="433"/>
      <c r="C141" s="435"/>
      <c r="D141" s="269" t="s">
        <v>468</v>
      </c>
      <c r="E141" s="208">
        <v>1220000</v>
      </c>
      <c r="F141" s="208">
        <v>1220000</v>
      </c>
      <c r="G141" s="406">
        <f t="shared" si="2"/>
        <v>100</v>
      </c>
    </row>
    <row r="142" spans="1:7" ht="25.5" customHeight="1" x14ac:dyDescent="0.2">
      <c r="A142" s="436" t="s">
        <v>445</v>
      </c>
      <c r="B142" s="194" t="s">
        <v>488</v>
      </c>
      <c r="C142" s="203" t="s">
        <v>186</v>
      </c>
      <c r="D142" s="269" t="s">
        <v>461</v>
      </c>
      <c r="E142" s="208">
        <v>890000</v>
      </c>
      <c r="F142" s="208">
        <v>98172.4</v>
      </c>
      <c r="G142" s="406">
        <f t="shared" si="2"/>
        <v>11.030606741573033</v>
      </c>
    </row>
    <row r="143" spans="1:7" ht="24" customHeight="1" x14ac:dyDescent="0.2">
      <c r="A143" s="437"/>
      <c r="B143" s="194" t="s">
        <v>331</v>
      </c>
      <c r="C143" s="203" t="s">
        <v>186</v>
      </c>
      <c r="D143" s="269" t="s">
        <v>461</v>
      </c>
      <c r="E143" s="208">
        <v>1437800</v>
      </c>
      <c r="F143" s="208">
        <v>1437715.36</v>
      </c>
      <c r="G143" s="406">
        <f t="shared" si="2"/>
        <v>99.994113228543611</v>
      </c>
    </row>
    <row r="144" spans="1:7" ht="24" customHeight="1" x14ac:dyDescent="0.2">
      <c r="A144" s="189" t="s">
        <v>258</v>
      </c>
      <c r="B144" s="194" t="s">
        <v>488</v>
      </c>
      <c r="C144" s="203" t="s">
        <v>163</v>
      </c>
      <c r="D144" s="269" t="s">
        <v>475</v>
      </c>
      <c r="E144" s="208">
        <v>2460000</v>
      </c>
      <c r="F144" s="208">
        <v>1244372.6599999999</v>
      </c>
      <c r="G144" s="406">
        <f t="shared" si="2"/>
        <v>50.58425447154471</v>
      </c>
    </row>
    <row r="145" spans="1:7" ht="24.75" customHeight="1" x14ac:dyDescent="0.2">
      <c r="A145" s="189" t="s">
        <v>340</v>
      </c>
      <c r="B145" s="194" t="s">
        <v>488</v>
      </c>
      <c r="C145" s="203" t="s">
        <v>170</v>
      </c>
      <c r="D145" s="269" t="s">
        <v>481</v>
      </c>
      <c r="E145" s="208">
        <v>3131440</v>
      </c>
      <c r="F145" s="208">
        <v>1804743.91</v>
      </c>
      <c r="G145" s="406">
        <f t="shared" si="2"/>
        <v>57.633034961551232</v>
      </c>
    </row>
    <row r="146" spans="1:7" ht="17.25" customHeight="1" x14ac:dyDescent="0.2">
      <c r="A146" s="438" t="s">
        <v>407</v>
      </c>
      <c r="B146" s="194" t="s">
        <v>487</v>
      </c>
      <c r="C146" s="203" t="s">
        <v>202</v>
      </c>
      <c r="D146" s="269" t="s">
        <v>461</v>
      </c>
      <c r="E146" s="208">
        <f>3178000+300000+436000</f>
        <v>3914000</v>
      </c>
      <c r="F146" s="208">
        <v>928958.32</v>
      </c>
      <c r="G146" s="406">
        <f t="shared" si="2"/>
        <v>23.734244251405212</v>
      </c>
    </row>
    <row r="147" spans="1:7" x14ac:dyDescent="0.2">
      <c r="A147" s="439"/>
      <c r="B147" s="194" t="s">
        <v>331</v>
      </c>
      <c r="C147" s="203" t="s">
        <v>202</v>
      </c>
      <c r="D147" s="269" t="s">
        <v>461</v>
      </c>
      <c r="E147" s="208">
        <v>670477.43000000005</v>
      </c>
      <c r="F147" s="208">
        <v>0</v>
      </c>
      <c r="G147" s="406">
        <f t="shared" si="2"/>
        <v>0</v>
      </c>
    </row>
    <row r="148" spans="1:7" ht="31.5" x14ac:dyDescent="0.2">
      <c r="A148" s="189" t="s">
        <v>244</v>
      </c>
      <c r="B148" s="194" t="s">
        <v>487</v>
      </c>
      <c r="C148" s="197" t="s">
        <v>203</v>
      </c>
      <c r="D148" s="269" t="s">
        <v>461</v>
      </c>
      <c r="E148" s="208">
        <v>6594360</v>
      </c>
      <c r="F148" s="208">
        <v>2674941.37</v>
      </c>
      <c r="G148" s="406">
        <f t="shared" si="2"/>
        <v>40.564078545908934</v>
      </c>
    </row>
    <row r="149" spans="1:7" ht="31.5" x14ac:dyDescent="0.2">
      <c r="A149" s="189" t="s">
        <v>537</v>
      </c>
      <c r="B149" s="194" t="s">
        <v>331</v>
      </c>
      <c r="C149" s="197" t="s">
        <v>538</v>
      </c>
      <c r="D149" s="269" t="s">
        <v>461</v>
      </c>
      <c r="E149" s="208">
        <v>206291.89</v>
      </c>
      <c r="F149" s="208">
        <v>0</v>
      </c>
      <c r="G149" s="406">
        <f t="shared" si="2"/>
        <v>0</v>
      </c>
    </row>
    <row r="150" spans="1:7" ht="24" customHeight="1" x14ac:dyDescent="0.2">
      <c r="A150" s="189" t="s">
        <v>364</v>
      </c>
      <c r="B150" s="194" t="s">
        <v>487</v>
      </c>
      <c r="C150" s="197" t="s">
        <v>204</v>
      </c>
      <c r="D150" s="269" t="s">
        <v>461</v>
      </c>
      <c r="E150" s="208">
        <v>1100000</v>
      </c>
      <c r="F150" s="208">
        <v>190406.23</v>
      </c>
      <c r="G150" s="406">
        <f t="shared" si="2"/>
        <v>17.309657272727275</v>
      </c>
    </row>
    <row r="151" spans="1:7" ht="21" customHeight="1" x14ac:dyDescent="0.2">
      <c r="A151" s="189" t="s">
        <v>269</v>
      </c>
      <c r="B151" s="194" t="s">
        <v>487</v>
      </c>
      <c r="C151" s="197" t="s">
        <v>205</v>
      </c>
      <c r="D151" s="269" t="s">
        <v>461</v>
      </c>
      <c r="E151" s="208">
        <f>567881.26+1424.79</f>
        <v>569306.05000000005</v>
      </c>
      <c r="F151" s="208">
        <v>313734.23</v>
      </c>
      <c r="G151" s="406">
        <f t="shared" si="2"/>
        <v>55.108184780400627</v>
      </c>
    </row>
    <row r="152" spans="1:7" x14ac:dyDescent="0.2">
      <c r="A152" s="440" t="s">
        <v>440</v>
      </c>
      <c r="B152" s="194" t="s">
        <v>331</v>
      </c>
      <c r="C152" s="197" t="s">
        <v>206</v>
      </c>
      <c r="D152" s="269" t="s">
        <v>461</v>
      </c>
      <c r="E152" s="208">
        <v>0</v>
      </c>
      <c r="F152" s="208">
        <v>0</v>
      </c>
      <c r="G152" s="406">
        <v>0</v>
      </c>
    </row>
    <row r="153" spans="1:7" x14ac:dyDescent="0.2">
      <c r="A153" s="441"/>
      <c r="B153" s="194" t="s">
        <v>487</v>
      </c>
      <c r="C153" s="197" t="s">
        <v>206</v>
      </c>
      <c r="D153" s="269" t="s">
        <v>461</v>
      </c>
      <c r="E153" s="208">
        <f>5020297.81+100000</f>
        <v>5120297.8099999996</v>
      </c>
      <c r="F153" s="208">
        <v>2042258.74</v>
      </c>
      <c r="G153" s="406">
        <f t="shared" si="2"/>
        <v>39.885546032331277</v>
      </c>
    </row>
    <row r="154" spans="1:7" x14ac:dyDescent="0.2">
      <c r="A154" s="422" t="s">
        <v>184</v>
      </c>
      <c r="B154" s="202" t="s">
        <v>331</v>
      </c>
      <c r="C154" s="425" t="s">
        <v>185</v>
      </c>
      <c r="D154" s="272" t="s">
        <v>461</v>
      </c>
      <c r="E154" s="210">
        <v>574237.1</v>
      </c>
      <c r="F154" s="210">
        <v>0</v>
      </c>
      <c r="G154" s="406">
        <f t="shared" si="2"/>
        <v>0</v>
      </c>
    </row>
    <row r="155" spans="1:7" ht="15.75" customHeight="1" x14ac:dyDescent="0.2">
      <c r="A155" s="423"/>
      <c r="B155" s="202" t="s">
        <v>458</v>
      </c>
      <c r="C155" s="426"/>
      <c r="D155" s="272" t="s">
        <v>383</v>
      </c>
      <c r="E155" s="210">
        <v>531000</v>
      </c>
      <c r="F155" s="210">
        <v>400000</v>
      </c>
      <c r="G155" s="406">
        <f t="shared" si="2"/>
        <v>75.329566854990588</v>
      </c>
    </row>
    <row r="156" spans="1:7" ht="20.25" customHeight="1" x14ac:dyDescent="0.2">
      <c r="A156" s="423"/>
      <c r="B156" s="202" t="s">
        <v>381</v>
      </c>
      <c r="C156" s="426"/>
      <c r="D156" s="272" t="s">
        <v>383</v>
      </c>
      <c r="E156" s="210">
        <v>270000</v>
      </c>
      <c r="F156" s="210">
        <v>246000</v>
      </c>
      <c r="G156" s="406">
        <f t="shared" si="2"/>
        <v>91.111111111111114</v>
      </c>
    </row>
    <row r="157" spans="1:7" ht="20.25" customHeight="1" x14ac:dyDescent="0.2">
      <c r="A157" s="424"/>
      <c r="B157" s="202" t="s">
        <v>487</v>
      </c>
      <c r="C157" s="427"/>
      <c r="D157" s="272" t="s">
        <v>461</v>
      </c>
      <c r="E157" s="210">
        <v>8699000</v>
      </c>
      <c r="F157" s="210">
        <v>199823.96</v>
      </c>
      <c r="G157" s="406">
        <f t="shared" si="2"/>
        <v>2.2970911599034372</v>
      </c>
    </row>
    <row r="158" spans="1:7" ht="34.5" customHeight="1" x14ac:dyDescent="0.25">
      <c r="A158" s="191" t="s">
        <v>60</v>
      </c>
      <c r="B158" s="202" t="s">
        <v>488</v>
      </c>
      <c r="C158" s="205" t="s">
        <v>61</v>
      </c>
      <c r="D158" s="272" t="s">
        <v>475</v>
      </c>
      <c r="E158" s="210">
        <v>30000</v>
      </c>
      <c r="F158" s="210">
        <v>30000</v>
      </c>
      <c r="G158" s="406">
        <f t="shared" si="2"/>
        <v>100</v>
      </c>
    </row>
    <row r="159" spans="1:7" ht="79.5" customHeight="1" x14ac:dyDescent="0.25">
      <c r="A159" s="191" t="s">
        <v>115</v>
      </c>
      <c r="B159" s="202" t="s">
        <v>487</v>
      </c>
      <c r="C159" s="205" t="s">
        <v>116</v>
      </c>
      <c r="D159" s="272" t="s">
        <v>453</v>
      </c>
      <c r="E159" s="210">
        <v>300000</v>
      </c>
      <c r="F159" s="210">
        <v>100000</v>
      </c>
      <c r="G159" s="406">
        <f t="shared" si="2"/>
        <v>33.333333333333329</v>
      </c>
    </row>
    <row r="160" spans="1:7" ht="42.75" customHeight="1" x14ac:dyDescent="0.25">
      <c r="A160" s="191" t="s">
        <v>122</v>
      </c>
      <c r="B160" s="202" t="s">
        <v>458</v>
      </c>
      <c r="C160" s="205" t="s">
        <v>117</v>
      </c>
      <c r="D160" s="272" t="s">
        <v>119</v>
      </c>
      <c r="E160" s="210">
        <v>100000</v>
      </c>
      <c r="F160" s="210">
        <v>0</v>
      </c>
      <c r="G160" s="406">
        <f t="shared" si="2"/>
        <v>0</v>
      </c>
    </row>
    <row r="161" spans="1:7" ht="36.75" customHeight="1" x14ac:dyDescent="0.2">
      <c r="A161" s="299" t="s">
        <v>125</v>
      </c>
      <c r="B161" s="202" t="s">
        <v>487</v>
      </c>
      <c r="C161" s="205" t="s">
        <v>120</v>
      </c>
      <c r="D161" s="272" t="s">
        <v>461</v>
      </c>
      <c r="E161" s="210">
        <v>1540000</v>
      </c>
      <c r="F161" s="210">
        <v>754005.62</v>
      </c>
      <c r="G161" s="406">
        <f t="shared" si="2"/>
        <v>48.961403896103896</v>
      </c>
    </row>
    <row r="162" spans="1:7" ht="43.5" customHeight="1" x14ac:dyDescent="0.2">
      <c r="A162" s="246" t="s">
        <v>446</v>
      </c>
      <c r="B162" s="202" t="s">
        <v>488</v>
      </c>
      <c r="C162" s="206" t="s">
        <v>87</v>
      </c>
      <c r="D162" s="273" t="s">
        <v>461</v>
      </c>
      <c r="E162" s="208">
        <v>27090</v>
      </c>
      <c r="F162" s="208">
        <v>0</v>
      </c>
      <c r="G162" s="406">
        <f t="shared" si="2"/>
        <v>0</v>
      </c>
    </row>
    <row r="163" spans="1:7" x14ac:dyDescent="0.2">
      <c r="A163" s="415" t="s">
        <v>349</v>
      </c>
      <c r="B163" s="411" t="s">
        <v>331</v>
      </c>
      <c r="C163" s="429" t="s">
        <v>55</v>
      </c>
      <c r="D163" s="273" t="s">
        <v>460</v>
      </c>
      <c r="E163" s="208">
        <v>1220000</v>
      </c>
      <c r="F163" s="208">
        <v>659905.19999999995</v>
      </c>
      <c r="G163" s="406">
        <f t="shared" si="2"/>
        <v>54.090590163934429</v>
      </c>
    </row>
    <row r="164" spans="1:7" x14ac:dyDescent="0.2">
      <c r="A164" s="428"/>
      <c r="B164" s="412"/>
      <c r="C164" s="430"/>
      <c r="D164" s="273" t="s">
        <v>461</v>
      </c>
      <c r="E164" s="208">
        <v>1073030</v>
      </c>
      <c r="F164" s="208">
        <v>0</v>
      </c>
      <c r="G164" s="406">
        <f t="shared" si="2"/>
        <v>0</v>
      </c>
    </row>
    <row r="165" spans="1:7" x14ac:dyDescent="0.2">
      <c r="A165" s="415" t="s">
        <v>385</v>
      </c>
      <c r="B165" s="411" t="s">
        <v>331</v>
      </c>
      <c r="C165" s="413" t="s">
        <v>56</v>
      </c>
      <c r="D165" s="273" t="s">
        <v>460</v>
      </c>
      <c r="E165" s="208">
        <v>1065906</v>
      </c>
      <c r="F165" s="208">
        <v>576654.22</v>
      </c>
      <c r="G165" s="406">
        <f t="shared" si="2"/>
        <v>54.099913125547651</v>
      </c>
    </row>
    <row r="166" spans="1:7" ht="15" customHeight="1" x14ac:dyDescent="0.2">
      <c r="A166" s="428"/>
      <c r="B166" s="412"/>
      <c r="C166" s="414"/>
      <c r="D166" s="273" t="s">
        <v>461</v>
      </c>
      <c r="E166" s="208">
        <v>72000</v>
      </c>
      <c r="F166" s="208">
        <v>0</v>
      </c>
      <c r="G166" s="406">
        <f t="shared" si="2"/>
        <v>0</v>
      </c>
    </row>
    <row r="167" spans="1:7" x14ac:dyDescent="0.2">
      <c r="A167" s="415" t="s">
        <v>430</v>
      </c>
      <c r="B167" s="411" t="s">
        <v>331</v>
      </c>
      <c r="C167" s="413" t="s">
        <v>57</v>
      </c>
      <c r="D167" s="273" t="s">
        <v>460</v>
      </c>
      <c r="E167" s="208">
        <v>691455</v>
      </c>
      <c r="F167" s="208">
        <v>299303.08</v>
      </c>
      <c r="G167" s="406">
        <f t="shared" si="2"/>
        <v>43.285981011056393</v>
      </c>
    </row>
    <row r="168" spans="1:7" x14ac:dyDescent="0.2">
      <c r="A168" s="410"/>
      <c r="B168" s="412"/>
      <c r="C168" s="420"/>
      <c r="D168" s="273" t="s">
        <v>461</v>
      </c>
      <c r="E168" s="208">
        <v>61800</v>
      </c>
      <c r="F168" s="208">
        <v>0</v>
      </c>
      <c r="G168" s="406">
        <f t="shared" si="2"/>
        <v>0</v>
      </c>
    </row>
    <row r="169" spans="1:7" x14ac:dyDescent="0.2">
      <c r="A169" s="415" t="s">
        <v>429</v>
      </c>
      <c r="B169" s="411" t="s">
        <v>331</v>
      </c>
      <c r="C169" s="413" t="s">
        <v>58</v>
      </c>
      <c r="D169" s="273" t="s">
        <v>460</v>
      </c>
      <c r="E169" s="208">
        <v>807474</v>
      </c>
      <c r="F169" s="208">
        <v>246650.74</v>
      </c>
      <c r="G169" s="406">
        <f t="shared" si="2"/>
        <v>30.545966805123136</v>
      </c>
    </row>
    <row r="170" spans="1:7" ht="33" customHeight="1" x14ac:dyDescent="0.2">
      <c r="A170" s="421"/>
      <c r="B170" s="412"/>
      <c r="C170" s="414"/>
      <c r="D170" s="273" t="s">
        <v>461</v>
      </c>
      <c r="E170" s="208">
        <v>10000</v>
      </c>
      <c r="F170" s="208">
        <v>0</v>
      </c>
      <c r="G170" s="406">
        <f t="shared" si="2"/>
        <v>0</v>
      </c>
    </row>
    <row r="171" spans="1:7" ht="22.5" customHeight="1" x14ac:dyDescent="0.2">
      <c r="A171" s="409" t="s">
        <v>447</v>
      </c>
      <c r="B171" s="411" t="s">
        <v>331</v>
      </c>
      <c r="C171" s="413" t="s">
        <v>237</v>
      </c>
      <c r="D171" s="273" t="s">
        <v>460</v>
      </c>
      <c r="E171" s="208">
        <v>3573.65</v>
      </c>
      <c r="F171" s="208">
        <v>0</v>
      </c>
      <c r="G171" s="406">
        <f t="shared" si="2"/>
        <v>0</v>
      </c>
    </row>
    <row r="172" spans="1:7" ht="24.75" customHeight="1" x14ac:dyDescent="0.2">
      <c r="A172" s="410"/>
      <c r="B172" s="412"/>
      <c r="C172" s="414"/>
      <c r="D172" s="273" t="s">
        <v>461</v>
      </c>
      <c r="E172" s="208">
        <v>0</v>
      </c>
      <c r="F172" s="208">
        <v>0</v>
      </c>
      <c r="G172" s="406">
        <v>0</v>
      </c>
    </row>
    <row r="173" spans="1:7" ht="64.5" customHeight="1" x14ac:dyDescent="0.2">
      <c r="A173" s="189" t="s">
        <v>483</v>
      </c>
      <c r="B173" s="194" t="s">
        <v>487</v>
      </c>
      <c r="C173" s="216" t="s">
        <v>156</v>
      </c>
      <c r="D173" s="273" t="s">
        <v>461</v>
      </c>
      <c r="E173" s="208">
        <v>482675</v>
      </c>
      <c r="F173" s="208">
        <v>0</v>
      </c>
      <c r="G173" s="406">
        <f t="shared" si="2"/>
        <v>0</v>
      </c>
    </row>
    <row r="174" spans="1:7" ht="45.75" customHeight="1" x14ac:dyDescent="0.2">
      <c r="A174" s="189" t="s">
        <v>130</v>
      </c>
      <c r="B174" s="194" t="s">
        <v>381</v>
      </c>
      <c r="C174" s="216" t="s">
        <v>131</v>
      </c>
      <c r="D174" s="273" t="s">
        <v>504</v>
      </c>
      <c r="E174" s="208">
        <v>1235683.69</v>
      </c>
      <c r="F174" s="208">
        <v>0</v>
      </c>
      <c r="G174" s="406">
        <f t="shared" si="2"/>
        <v>0</v>
      </c>
    </row>
    <row r="175" spans="1:7" ht="29.25" customHeight="1" x14ac:dyDescent="0.2">
      <c r="A175" s="415" t="s">
        <v>139</v>
      </c>
      <c r="B175" s="411" t="s">
        <v>487</v>
      </c>
      <c r="C175" s="418" t="s">
        <v>529</v>
      </c>
      <c r="D175" s="273" t="s">
        <v>463</v>
      </c>
      <c r="E175" s="208">
        <v>624434.61</v>
      </c>
      <c r="F175" s="208">
        <v>0</v>
      </c>
      <c r="G175" s="406">
        <f t="shared" si="2"/>
        <v>0</v>
      </c>
    </row>
    <row r="176" spans="1:7" ht="27" customHeight="1" x14ac:dyDescent="0.2">
      <c r="A176" s="416"/>
      <c r="B176" s="417"/>
      <c r="C176" s="419"/>
      <c r="D176" s="273" t="s">
        <v>504</v>
      </c>
      <c r="E176" s="208">
        <v>20190052.59</v>
      </c>
      <c r="F176" s="208">
        <v>11804400</v>
      </c>
      <c r="G176" s="406">
        <f t="shared" si="2"/>
        <v>58.466415317048956</v>
      </c>
    </row>
    <row r="177" spans="1:7" ht="109.5" customHeight="1" x14ac:dyDescent="0.2">
      <c r="A177" s="189" t="s">
        <v>151</v>
      </c>
      <c r="B177" s="194" t="s">
        <v>331</v>
      </c>
      <c r="C177" s="216" t="s">
        <v>152</v>
      </c>
      <c r="D177" s="273" t="s">
        <v>463</v>
      </c>
      <c r="E177" s="208">
        <v>3223</v>
      </c>
      <c r="F177" s="208">
        <v>0</v>
      </c>
      <c r="G177" s="406">
        <f t="shared" si="2"/>
        <v>0</v>
      </c>
    </row>
    <row r="178" spans="1:7" ht="24" hidden="1" customHeight="1" x14ac:dyDescent="0.2">
      <c r="E178" s="249">
        <f>E110+E9</f>
        <v>757692085.16000009</v>
      </c>
      <c r="F178" s="249">
        <f>F110+F9</f>
        <v>306033304.16999996</v>
      </c>
    </row>
    <row r="179" spans="1:7" x14ac:dyDescent="0.2">
      <c r="A179" s="110" t="s">
        <v>490</v>
      </c>
    </row>
    <row r="180" spans="1:7" x14ac:dyDescent="0.2">
      <c r="A180" s="110" t="s">
        <v>310</v>
      </c>
    </row>
    <row r="181" spans="1:7" ht="15.75" customHeight="1" x14ac:dyDescent="0.2">
      <c r="A181" s="408" t="s">
        <v>564</v>
      </c>
      <c r="B181" s="408"/>
      <c r="C181" s="408"/>
      <c r="D181" s="408"/>
      <c r="E181" s="408"/>
      <c r="F181" s="109"/>
    </row>
  </sheetData>
  <mergeCells count="86">
    <mergeCell ref="B57:B58"/>
    <mergeCell ref="C57:C58"/>
    <mergeCell ref="A1:E1"/>
    <mergeCell ref="A2:E2"/>
    <mergeCell ref="A3:C3"/>
    <mergeCell ref="A4:C4"/>
    <mergeCell ref="B51:B53"/>
    <mergeCell ref="A117:A119"/>
    <mergeCell ref="B117:B119"/>
    <mergeCell ref="C117:C119"/>
    <mergeCell ref="C51:C53"/>
    <mergeCell ref="A57:A58"/>
    <mergeCell ref="A5:E6"/>
    <mergeCell ref="A48:A49"/>
    <mergeCell ref="B48:B49"/>
    <mergeCell ref="C48:C49"/>
    <mergeCell ref="A51:A53"/>
    <mergeCell ref="A59:A60"/>
    <mergeCell ref="B59:B60"/>
    <mergeCell ref="C59:C60"/>
    <mergeCell ref="A61:A63"/>
    <mergeCell ref="B61:B63"/>
    <mergeCell ref="C61:C63"/>
    <mergeCell ref="A64:A66"/>
    <mergeCell ref="B64:B66"/>
    <mergeCell ref="C64:C66"/>
    <mergeCell ref="A72:A73"/>
    <mergeCell ref="B72:B73"/>
    <mergeCell ref="C72:C73"/>
    <mergeCell ref="A74:A76"/>
    <mergeCell ref="B74:B76"/>
    <mergeCell ref="C74:C76"/>
    <mergeCell ref="A77:A79"/>
    <mergeCell ref="B77:B79"/>
    <mergeCell ref="C77:C79"/>
    <mergeCell ref="A101:A102"/>
    <mergeCell ref="B101:B102"/>
    <mergeCell ref="C101:C102"/>
    <mergeCell ref="A114:A116"/>
    <mergeCell ref="B114:B116"/>
    <mergeCell ref="C114:C116"/>
    <mergeCell ref="A120:A122"/>
    <mergeCell ref="B120:B122"/>
    <mergeCell ref="C120:C122"/>
    <mergeCell ref="A123:A124"/>
    <mergeCell ref="B123:B124"/>
    <mergeCell ref="C123:C124"/>
    <mergeCell ref="A127:A129"/>
    <mergeCell ref="B127:B129"/>
    <mergeCell ref="C127:C129"/>
    <mergeCell ref="A130:A132"/>
    <mergeCell ref="B130:B132"/>
    <mergeCell ref="C130:C132"/>
    <mergeCell ref="A133:A135"/>
    <mergeCell ref="B133:B135"/>
    <mergeCell ref="C133:C135"/>
    <mergeCell ref="A138:A139"/>
    <mergeCell ref="C138:C139"/>
    <mergeCell ref="D138:D139"/>
    <mergeCell ref="A140:A141"/>
    <mergeCell ref="B140:B141"/>
    <mergeCell ref="C140:C141"/>
    <mergeCell ref="A142:A143"/>
    <mergeCell ref="A146:A147"/>
    <mergeCell ref="A152:A153"/>
    <mergeCell ref="A154:A157"/>
    <mergeCell ref="C154:C157"/>
    <mergeCell ref="A163:A164"/>
    <mergeCell ref="B163:B164"/>
    <mergeCell ref="C163:C164"/>
    <mergeCell ref="A165:A166"/>
    <mergeCell ref="B165:B166"/>
    <mergeCell ref="C165:C166"/>
    <mergeCell ref="A167:A168"/>
    <mergeCell ref="B167:B168"/>
    <mergeCell ref="C167:C168"/>
    <mergeCell ref="A169:A170"/>
    <mergeCell ref="B169:B170"/>
    <mergeCell ref="C169:C170"/>
    <mergeCell ref="A181:E181"/>
    <mergeCell ref="A171:A172"/>
    <mergeCell ref="B171:B172"/>
    <mergeCell ref="C171:C172"/>
    <mergeCell ref="A175:A176"/>
    <mergeCell ref="B175:B176"/>
    <mergeCell ref="C175:C176"/>
  </mergeCells>
  <phoneticPr fontId="2" type="noConversion"/>
  <pageMargins left="1.1811023622047245" right="0.39370078740157483" top="0.39370078740157483" bottom="0.39370078740157483" header="0" footer="0"/>
  <pageSetup paperSize="256" scale="65" fitToHeight="0" orientation="portrait" r:id="rId1"/>
  <headerFooter alignWithMargins="0">
    <oddHeader>&amp;R&amp;P</oddHeader>
  </headerFooter>
  <rowBreaks count="1" manualBreakCount="1">
    <brk id="90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D833"/>
  <sheetViews>
    <sheetView view="pageBreakPreview" topLeftCell="E23" zoomScale="75" zoomScaleNormal="100" zoomScaleSheetLayoutView="75" workbookViewId="0">
      <selection activeCell="O4" sqref="O4"/>
    </sheetView>
  </sheetViews>
  <sheetFormatPr defaultRowHeight="15.75" x14ac:dyDescent="0.25"/>
  <cols>
    <col min="1" max="1" width="0" style="1" hidden="1" customWidth="1"/>
    <col min="2" max="2" width="0" style="2" hidden="1" customWidth="1"/>
    <col min="3" max="3" width="0" style="3" hidden="1" customWidth="1"/>
    <col min="4" max="4" width="0" style="1" hidden="1" customWidth="1"/>
    <col min="5" max="5" width="0.42578125" style="1" customWidth="1"/>
    <col min="6" max="6" width="10.42578125" style="4" customWidth="1"/>
    <col min="7" max="7" width="31.42578125" style="4" customWidth="1"/>
    <col min="8" max="8" width="0" style="108" hidden="1" customWidth="1"/>
    <col min="9" max="14" width="0" style="2" hidden="1" customWidth="1"/>
    <col min="15" max="15" width="9.140625" style="2"/>
    <col min="16" max="16" width="12.85546875" style="2" customWidth="1"/>
    <col min="17" max="17" width="14" style="2" customWidth="1"/>
    <col min="18" max="18" width="12.140625" style="2" customWidth="1"/>
    <col min="19" max="19" width="17.28515625" style="2" customWidth="1"/>
    <col min="20" max="20" width="16.42578125" style="2" customWidth="1"/>
    <col min="21" max="21" width="9.28515625" style="2" customWidth="1"/>
    <col min="22" max="22" width="20.28515625" style="2" customWidth="1"/>
    <col min="23" max="16384" width="9.140625" style="2"/>
  </cols>
  <sheetData>
    <row r="1" spans="1:82" hidden="1" x14ac:dyDescent="0.25">
      <c r="G1" s="606"/>
      <c r="H1" s="606"/>
    </row>
    <row r="2" spans="1:82" x14ac:dyDescent="0.25">
      <c r="G2" s="5"/>
      <c r="H2" s="5"/>
    </row>
    <row r="3" spans="1:82" x14ac:dyDescent="0.25">
      <c r="G3" s="607"/>
      <c r="H3" s="607"/>
      <c r="I3" s="607"/>
      <c r="J3" s="607"/>
      <c r="K3" s="607"/>
      <c r="L3" s="607"/>
      <c r="M3" s="607"/>
      <c r="N3" s="607"/>
      <c r="O3" s="607"/>
      <c r="P3" s="607"/>
      <c r="Q3" s="607"/>
      <c r="R3" s="607"/>
      <c r="S3" s="607"/>
    </row>
    <row r="4" spans="1:82" ht="40.5" customHeight="1" x14ac:dyDescent="0.25">
      <c r="G4" s="6"/>
      <c r="H4" s="6"/>
    </row>
    <row r="5" spans="1:82" ht="48.75" customHeight="1" x14ac:dyDescent="0.25">
      <c r="B5" s="7"/>
      <c r="C5" s="8"/>
      <c r="D5" s="8"/>
      <c r="E5" s="8"/>
      <c r="F5" s="2"/>
      <c r="G5" s="608" t="s">
        <v>560</v>
      </c>
      <c r="H5" s="608"/>
      <c r="I5" s="608"/>
      <c r="J5" s="608"/>
      <c r="K5" s="608"/>
      <c r="L5" s="608"/>
      <c r="M5" s="608"/>
      <c r="N5" s="608"/>
      <c r="O5" s="608"/>
      <c r="P5" s="608"/>
      <c r="Q5" s="608"/>
      <c r="R5" s="608"/>
      <c r="S5" s="608"/>
    </row>
    <row r="6" spans="1:82" ht="1.5" customHeight="1" x14ac:dyDescent="0.25">
      <c r="B6" s="7"/>
      <c r="C6" s="8"/>
      <c r="D6" s="8"/>
      <c r="E6" s="8"/>
      <c r="F6" s="2"/>
      <c r="G6" s="608"/>
      <c r="H6" s="608"/>
      <c r="I6" s="608"/>
      <c r="J6" s="608"/>
      <c r="K6" s="608"/>
      <c r="L6" s="608"/>
      <c r="M6" s="608"/>
      <c r="N6" s="608"/>
      <c r="O6" s="608"/>
      <c r="P6" s="608"/>
      <c r="Q6" s="608"/>
      <c r="R6" s="608"/>
      <c r="S6" s="608"/>
      <c r="T6" s="9"/>
      <c r="U6" s="9"/>
    </row>
    <row r="7" spans="1:82" ht="16.5" customHeight="1" x14ac:dyDescent="0.25">
      <c r="B7" s="7"/>
      <c r="C7" s="8"/>
      <c r="D7" s="8"/>
      <c r="E7" s="8"/>
      <c r="F7" s="535"/>
      <c r="G7" s="535"/>
      <c r="H7" s="535"/>
      <c r="I7" s="535"/>
      <c r="J7" s="535"/>
      <c r="K7" s="535"/>
      <c r="L7" s="535"/>
      <c r="M7" s="535"/>
      <c r="N7" s="535"/>
      <c r="O7" s="155"/>
      <c r="P7" s="10"/>
      <c r="Q7" s="10"/>
      <c r="R7" s="10"/>
      <c r="T7" s="11" t="s">
        <v>59</v>
      </c>
      <c r="W7" s="535"/>
      <c r="X7" s="535"/>
      <c r="Y7" s="535"/>
      <c r="Z7" s="535"/>
      <c r="AA7" s="535"/>
      <c r="AB7" s="535"/>
      <c r="AC7" s="535"/>
      <c r="AD7" s="535"/>
      <c r="AE7" s="535"/>
      <c r="AF7" s="535"/>
      <c r="AG7" s="535"/>
      <c r="AH7" s="535"/>
      <c r="AI7" s="535"/>
      <c r="AJ7" s="535"/>
      <c r="AK7" s="535"/>
      <c r="AL7" s="535"/>
      <c r="AM7" s="535"/>
      <c r="AN7" s="535"/>
      <c r="AO7" s="535"/>
      <c r="AP7" s="535"/>
      <c r="AQ7" s="535"/>
      <c r="AR7" s="535"/>
      <c r="AS7" s="535"/>
      <c r="AT7" s="535"/>
      <c r="AU7" s="535"/>
      <c r="AV7" s="535"/>
      <c r="AW7" s="535"/>
      <c r="AX7" s="535"/>
      <c r="AY7" s="535"/>
      <c r="AZ7" s="535"/>
      <c r="BA7" s="535"/>
      <c r="BB7" s="535"/>
      <c r="BC7" s="535"/>
      <c r="BD7" s="535"/>
      <c r="BE7" s="535"/>
      <c r="BF7" s="535"/>
      <c r="BG7" s="535"/>
      <c r="BH7" s="535"/>
      <c r="BI7" s="535"/>
      <c r="BJ7" s="535"/>
      <c r="BK7" s="535"/>
      <c r="BL7" s="535"/>
      <c r="BM7" s="535"/>
      <c r="BN7" s="535"/>
      <c r="BO7" s="535"/>
      <c r="BP7" s="535"/>
      <c r="BQ7" s="535"/>
      <c r="BR7" s="535"/>
      <c r="BS7" s="535"/>
      <c r="BT7" s="535"/>
      <c r="BU7" s="535"/>
      <c r="BV7" s="535"/>
      <c r="BW7" s="535"/>
      <c r="BX7" s="535"/>
      <c r="BY7" s="535"/>
      <c r="BZ7" s="535"/>
      <c r="CA7" s="535"/>
      <c r="CB7" s="535"/>
      <c r="CC7" s="535"/>
      <c r="CD7" s="535"/>
    </row>
    <row r="8" spans="1:82" ht="52.5" customHeight="1" x14ac:dyDescent="0.25">
      <c r="B8" s="7"/>
      <c r="C8" s="8"/>
      <c r="D8" s="8"/>
      <c r="E8" s="117"/>
      <c r="F8" s="610" t="s">
        <v>311</v>
      </c>
      <c r="G8" s="611"/>
      <c r="H8" s="12"/>
      <c r="I8" s="10"/>
      <c r="J8" s="10"/>
      <c r="K8" s="10"/>
      <c r="L8" s="10"/>
      <c r="M8" s="13" t="s">
        <v>301</v>
      </c>
      <c r="N8" s="10"/>
      <c r="O8" s="135" t="s">
        <v>263</v>
      </c>
      <c r="P8" s="135" t="s">
        <v>302</v>
      </c>
      <c r="Q8" s="135" t="s">
        <v>312</v>
      </c>
      <c r="R8" s="135" t="s">
        <v>313</v>
      </c>
      <c r="S8" s="136" t="s">
        <v>557</v>
      </c>
      <c r="T8" s="136" t="s">
        <v>559</v>
      </c>
      <c r="U8" s="191" t="s">
        <v>558</v>
      </c>
    </row>
    <row r="9" spans="1:82" ht="15" customHeight="1" x14ac:dyDescent="0.25">
      <c r="B9" s="7"/>
      <c r="C9" s="8"/>
      <c r="D9" s="8"/>
      <c r="E9" s="117"/>
      <c r="F9" s="610">
        <v>1</v>
      </c>
      <c r="G9" s="611"/>
      <c r="H9" s="12"/>
      <c r="I9" s="10"/>
      <c r="J9" s="10"/>
      <c r="K9" s="10"/>
      <c r="L9" s="10"/>
      <c r="M9" s="13"/>
      <c r="N9" s="10"/>
      <c r="O9" s="138">
        <v>2</v>
      </c>
      <c r="P9" s="135">
        <v>3</v>
      </c>
      <c r="Q9" s="135">
        <v>4</v>
      </c>
      <c r="R9" s="135">
        <v>5</v>
      </c>
      <c r="S9" s="136" t="s">
        <v>314</v>
      </c>
      <c r="T9" s="136" t="s">
        <v>70</v>
      </c>
      <c r="U9" s="136" t="s">
        <v>561</v>
      </c>
    </row>
    <row r="10" spans="1:82" ht="34.5" customHeight="1" x14ac:dyDescent="0.25">
      <c r="A10" s="14"/>
      <c r="B10" s="15"/>
      <c r="C10" s="15"/>
      <c r="D10" s="16"/>
      <c r="E10" s="118"/>
      <c r="F10" s="537" t="s">
        <v>317</v>
      </c>
      <c r="G10" s="537"/>
      <c r="H10" s="387" t="s">
        <v>318</v>
      </c>
      <c r="I10" s="387" t="s">
        <v>319</v>
      </c>
      <c r="J10" s="387" t="s">
        <v>320</v>
      </c>
      <c r="K10" s="387" t="s">
        <v>386</v>
      </c>
      <c r="L10" s="386" t="e">
        <f>L13+#REF!</f>
        <v>#REF!</v>
      </c>
      <c r="M10" s="388"/>
      <c r="N10" s="389"/>
      <c r="O10" s="387" t="s">
        <v>318</v>
      </c>
      <c r="P10" s="387" t="s">
        <v>319</v>
      </c>
      <c r="Q10" s="387" t="s">
        <v>502</v>
      </c>
      <c r="R10" s="387" t="s">
        <v>321</v>
      </c>
      <c r="S10" s="390">
        <f>S13+S19</f>
        <v>5298400</v>
      </c>
      <c r="T10" s="386">
        <f>T13+T19</f>
        <v>2557579.54</v>
      </c>
      <c r="U10" s="380">
        <f>T10/S10*100</f>
        <v>48.27079004982636</v>
      </c>
    </row>
    <row r="11" spans="1:82" s="21" customFormat="1" ht="35.25" customHeight="1" x14ac:dyDescent="0.2">
      <c r="A11" s="17" t="s">
        <v>315</v>
      </c>
      <c r="B11" s="612" t="s">
        <v>316</v>
      </c>
      <c r="C11" s="612"/>
      <c r="D11" s="18" t="s">
        <v>315</v>
      </c>
      <c r="E11" s="119"/>
      <c r="F11" s="486" t="s">
        <v>322</v>
      </c>
      <c r="G11" s="487"/>
      <c r="H11" s="19"/>
      <c r="I11" s="19"/>
      <c r="J11" s="19"/>
      <c r="K11" s="19"/>
      <c r="L11" s="19"/>
      <c r="M11" s="19"/>
      <c r="N11" s="19">
        <f>M11-H11</f>
        <v>0</v>
      </c>
      <c r="O11" s="156" t="s">
        <v>318</v>
      </c>
      <c r="P11" s="20" t="s">
        <v>319</v>
      </c>
      <c r="Q11" s="139" t="s">
        <v>502</v>
      </c>
      <c r="R11" s="20" t="s">
        <v>321</v>
      </c>
      <c r="S11" s="315">
        <f>S13+S19</f>
        <v>5298400</v>
      </c>
      <c r="T11" s="140">
        <f>T13+T19</f>
        <v>2557579.54</v>
      </c>
      <c r="U11" s="379">
        <f t="shared" ref="U11:U74" si="0">T11/S11*100</f>
        <v>48.27079004982636</v>
      </c>
    </row>
    <row r="12" spans="1:82" s="21" customFormat="1" ht="67.5" customHeight="1" x14ac:dyDescent="0.2">
      <c r="A12" s="176"/>
      <c r="B12" s="177"/>
      <c r="C12" s="177"/>
      <c r="D12" s="178"/>
      <c r="E12" s="119"/>
      <c r="F12" s="486" t="s">
        <v>388</v>
      </c>
      <c r="G12" s="487"/>
      <c r="H12" s="19"/>
      <c r="I12" s="19"/>
      <c r="J12" s="19"/>
      <c r="K12" s="19"/>
      <c r="L12" s="19"/>
      <c r="M12" s="19"/>
      <c r="N12" s="19"/>
      <c r="O12" s="156" t="s">
        <v>318</v>
      </c>
      <c r="P12" s="20" t="s">
        <v>319</v>
      </c>
      <c r="Q12" s="139" t="s">
        <v>502</v>
      </c>
      <c r="R12" s="20" t="s">
        <v>321</v>
      </c>
      <c r="S12" s="315">
        <f>S13</f>
        <v>1915600</v>
      </c>
      <c r="T12" s="140">
        <f>T13</f>
        <v>1018120.89</v>
      </c>
      <c r="U12" s="379">
        <f t="shared" si="0"/>
        <v>53.148929317185214</v>
      </c>
    </row>
    <row r="13" spans="1:82" s="27" customFormat="1" ht="32.25" customHeight="1" x14ac:dyDescent="0.2">
      <c r="A13" s="22" t="s">
        <v>323</v>
      </c>
      <c r="B13" s="605" t="s">
        <v>324</v>
      </c>
      <c r="C13" s="605"/>
      <c r="D13" s="24" t="s">
        <v>325</v>
      </c>
      <c r="E13" s="120"/>
      <c r="F13" s="502" t="s">
        <v>425</v>
      </c>
      <c r="G13" s="503"/>
      <c r="H13" s="503"/>
      <c r="I13" s="125" t="e">
        <f>#REF!+#REF!</f>
        <v>#REF!</v>
      </c>
      <c r="J13" s="125" t="e">
        <f>#REF!+#REF!</f>
        <v>#REF!</v>
      </c>
      <c r="K13" s="125" t="e">
        <f>#REF!+#REF!</f>
        <v>#REF!</v>
      </c>
      <c r="L13" s="125" t="e">
        <f>#REF!+#REF!</f>
        <v>#REF!</v>
      </c>
      <c r="M13" s="125" t="e">
        <f>#REF!+#REF!</f>
        <v>#REF!</v>
      </c>
      <c r="N13" s="125" t="e">
        <f>#REF!+#REF!</f>
        <v>#REF!</v>
      </c>
      <c r="O13" s="116" t="s">
        <v>318</v>
      </c>
      <c r="P13" s="26" t="s">
        <v>325</v>
      </c>
      <c r="Q13" s="170" t="s">
        <v>484</v>
      </c>
      <c r="R13" s="26" t="s">
        <v>321</v>
      </c>
      <c r="S13" s="318">
        <f>S14</f>
        <v>1915600</v>
      </c>
      <c r="T13" s="221">
        <f>T14</f>
        <v>1018120.89</v>
      </c>
      <c r="U13" s="333">
        <f t="shared" si="0"/>
        <v>53.148929317185214</v>
      </c>
    </row>
    <row r="14" spans="1:82" s="27" customFormat="1" ht="33.75" customHeight="1" x14ac:dyDescent="0.2">
      <c r="A14" s="22"/>
      <c r="B14" s="23"/>
      <c r="C14" s="23"/>
      <c r="D14" s="24"/>
      <c r="E14" s="120"/>
      <c r="F14" s="502" t="s">
        <v>426</v>
      </c>
      <c r="G14" s="503"/>
      <c r="H14" s="25"/>
      <c r="I14" s="25"/>
      <c r="J14" s="25"/>
      <c r="K14" s="25"/>
      <c r="L14" s="25"/>
      <c r="M14" s="25"/>
      <c r="N14" s="25"/>
      <c r="O14" s="116" t="s">
        <v>318</v>
      </c>
      <c r="P14" s="26" t="s">
        <v>325</v>
      </c>
      <c r="Q14" s="26" t="s">
        <v>485</v>
      </c>
      <c r="R14" s="26" t="s">
        <v>321</v>
      </c>
      <c r="S14" s="318">
        <f>S17</f>
        <v>1915600</v>
      </c>
      <c r="T14" s="221">
        <f>T17</f>
        <v>1018120.89</v>
      </c>
      <c r="U14" s="333">
        <f t="shared" si="0"/>
        <v>53.148929317185214</v>
      </c>
    </row>
    <row r="15" spans="1:82" s="27" customFormat="1" ht="47.25" customHeight="1" x14ac:dyDescent="0.2">
      <c r="A15" s="22"/>
      <c r="B15" s="23"/>
      <c r="C15" s="23"/>
      <c r="D15" s="24"/>
      <c r="E15" s="120"/>
      <c r="F15" s="499" t="s">
        <v>36</v>
      </c>
      <c r="G15" s="500"/>
      <c r="H15" s="25"/>
      <c r="I15" s="25"/>
      <c r="J15" s="25"/>
      <c r="K15" s="25"/>
      <c r="L15" s="25"/>
      <c r="M15" s="25"/>
      <c r="N15" s="25"/>
      <c r="O15" s="116" t="s">
        <v>318</v>
      </c>
      <c r="P15" s="26" t="s">
        <v>325</v>
      </c>
      <c r="Q15" s="26" t="s">
        <v>39</v>
      </c>
      <c r="R15" s="26" t="s">
        <v>321</v>
      </c>
      <c r="S15" s="318">
        <f>S16</f>
        <v>1915600</v>
      </c>
      <c r="T15" s="221">
        <f>T16</f>
        <v>1018120.89</v>
      </c>
      <c r="U15" s="333">
        <f t="shared" si="0"/>
        <v>53.148929317185214</v>
      </c>
    </row>
    <row r="16" spans="1:82" s="27" customFormat="1" ht="23.25" customHeight="1" x14ac:dyDescent="0.25">
      <c r="A16" s="22"/>
      <c r="B16" s="23"/>
      <c r="C16" s="23"/>
      <c r="D16" s="24"/>
      <c r="E16" s="120"/>
      <c r="F16" s="510" t="s">
        <v>326</v>
      </c>
      <c r="G16" s="609"/>
      <c r="H16" s="25"/>
      <c r="I16" s="25"/>
      <c r="J16" s="25"/>
      <c r="K16" s="25"/>
      <c r="L16" s="25"/>
      <c r="M16" s="25"/>
      <c r="N16" s="25"/>
      <c r="O16" s="116" t="s">
        <v>318</v>
      </c>
      <c r="P16" s="26" t="s">
        <v>325</v>
      </c>
      <c r="Q16" s="26" t="s">
        <v>38</v>
      </c>
      <c r="R16" s="26" t="s">
        <v>321</v>
      </c>
      <c r="S16" s="318">
        <f>S14</f>
        <v>1915600</v>
      </c>
      <c r="T16" s="221">
        <f>T14</f>
        <v>1018120.89</v>
      </c>
      <c r="U16" s="333">
        <f t="shared" si="0"/>
        <v>53.148929317185214</v>
      </c>
    </row>
    <row r="17" spans="1:21" s="27" customFormat="1" ht="96.75" customHeight="1" x14ac:dyDescent="0.2">
      <c r="A17" s="22"/>
      <c r="B17" s="23"/>
      <c r="C17" s="23"/>
      <c r="D17" s="24"/>
      <c r="E17" s="120"/>
      <c r="F17" s="499" t="s">
        <v>389</v>
      </c>
      <c r="G17" s="500"/>
      <c r="H17" s="25"/>
      <c r="I17" s="25"/>
      <c r="J17" s="25"/>
      <c r="K17" s="25"/>
      <c r="L17" s="25"/>
      <c r="M17" s="25"/>
      <c r="N17" s="25"/>
      <c r="O17" s="116" t="s">
        <v>318</v>
      </c>
      <c r="P17" s="26" t="s">
        <v>325</v>
      </c>
      <c r="Q17" s="26" t="s">
        <v>38</v>
      </c>
      <c r="R17" s="26" t="s">
        <v>390</v>
      </c>
      <c r="S17" s="318">
        <f>S18</f>
        <v>1915600</v>
      </c>
      <c r="T17" s="221">
        <f>T18</f>
        <v>1018120.89</v>
      </c>
      <c r="U17" s="333">
        <f t="shared" si="0"/>
        <v>53.148929317185214</v>
      </c>
    </row>
    <row r="18" spans="1:21" s="27" customFormat="1" ht="45.75" customHeight="1" x14ac:dyDescent="0.2">
      <c r="A18" s="22"/>
      <c r="B18" s="23"/>
      <c r="C18" s="23"/>
      <c r="D18" s="24"/>
      <c r="E18" s="120"/>
      <c r="F18" s="499" t="s">
        <v>459</v>
      </c>
      <c r="G18" s="500"/>
      <c r="H18" s="25"/>
      <c r="I18" s="25"/>
      <c r="J18" s="25"/>
      <c r="K18" s="25"/>
      <c r="L18" s="25"/>
      <c r="M18" s="25"/>
      <c r="N18" s="25"/>
      <c r="O18" s="116" t="s">
        <v>318</v>
      </c>
      <c r="P18" s="26" t="s">
        <v>325</v>
      </c>
      <c r="Q18" s="26" t="s">
        <v>38</v>
      </c>
      <c r="R18" s="26" t="s">
        <v>460</v>
      </c>
      <c r="S18" s="318">
        <v>1915600</v>
      </c>
      <c r="T18" s="221">
        <v>1018120.89</v>
      </c>
      <c r="U18" s="333">
        <f t="shared" si="0"/>
        <v>53.148929317185214</v>
      </c>
    </row>
    <row r="19" spans="1:21" s="27" customFormat="1" ht="78.75" customHeight="1" x14ac:dyDescent="0.2">
      <c r="A19" s="22" t="s">
        <v>325</v>
      </c>
      <c r="B19" s="605" t="s">
        <v>327</v>
      </c>
      <c r="C19" s="605"/>
      <c r="D19" s="30" t="s">
        <v>328</v>
      </c>
      <c r="E19" s="121"/>
      <c r="F19" s="486" t="s">
        <v>391</v>
      </c>
      <c r="G19" s="487"/>
      <c r="H19" s="19" t="e">
        <f>#REF!</f>
        <v>#REF!</v>
      </c>
      <c r="I19" s="19" t="e">
        <f>#REF!</f>
        <v>#REF!</v>
      </c>
      <c r="J19" s="19" t="e">
        <f>#REF!</f>
        <v>#REF!</v>
      </c>
      <c r="K19" s="19" t="e">
        <f>#REF!</f>
        <v>#REF!</v>
      </c>
      <c r="L19" s="19" t="e">
        <f>#REF!</f>
        <v>#REF!</v>
      </c>
      <c r="M19" s="19" t="e">
        <f>#REF!</f>
        <v>#REF!</v>
      </c>
      <c r="N19" s="19" t="e">
        <f>#REF!</f>
        <v>#REF!</v>
      </c>
      <c r="O19" s="156" t="s">
        <v>318</v>
      </c>
      <c r="P19" s="20" t="s">
        <v>328</v>
      </c>
      <c r="Q19" s="20" t="s">
        <v>486</v>
      </c>
      <c r="R19" s="20" t="s">
        <v>321</v>
      </c>
      <c r="S19" s="184">
        <f>S20</f>
        <v>3382800</v>
      </c>
      <c r="T19" s="188">
        <f>T20</f>
        <v>1539458.65</v>
      </c>
      <c r="U19" s="379">
        <f t="shared" si="0"/>
        <v>45.508414626936258</v>
      </c>
    </row>
    <row r="20" spans="1:21" s="27" customFormat="1" ht="33" customHeight="1" x14ac:dyDescent="0.2">
      <c r="A20" s="22"/>
      <c r="B20" s="32"/>
      <c r="C20" s="33"/>
      <c r="D20" s="30"/>
      <c r="E20" s="121"/>
      <c r="F20" s="502" t="s">
        <v>425</v>
      </c>
      <c r="G20" s="503"/>
      <c r="H20" s="503"/>
      <c r="I20" s="28"/>
      <c r="J20" s="28"/>
      <c r="K20" s="28"/>
      <c r="L20" s="28"/>
      <c r="M20" s="28"/>
      <c r="N20" s="28"/>
      <c r="O20" s="116" t="s">
        <v>318</v>
      </c>
      <c r="P20" s="31" t="s">
        <v>328</v>
      </c>
      <c r="Q20" s="170" t="s">
        <v>484</v>
      </c>
      <c r="R20" s="31" t="s">
        <v>321</v>
      </c>
      <c r="S20" s="238">
        <f>S23+S26</f>
        <v>3382800</v>
      </c>
      <c r="T20" s="143">
        <f>T23+T26</f>
        <v>1539458.65</v>
      </c>
      <c r="U20" s="333">
        <f t="shared" si="0"/>
        <v>45.508414626936258</v>
      </c>
    </row>
    <row r="21" spans="1:21" s="27" customFormat="1" ht="35.25" customHeight="1" x14ac:dyDescent="0.2">
      <c r="A21" s="22"/>
      <c r="B21" s="32"/>
      <c r="C21" s="33"/>
      <c r="D21" s="30"/>
      <c r="E21" s="121"/>
      <c r="F21" s="502" t="s">
        <v>426</v>
      </c>
      <c r="G21" s="503"/>
      <c r="H21" s="25"/>
      <c r="I21" s="28"/>
      <c r="J21" s="28"/>
      <c r="K21" s="28"/>
      <c r="L21" s="28"/>
      <c r="M21" s="28"/>
      <c r="N21" s="28"/>
      <c r="O21" s="116" t="s">
        <v>318</v>
      </c>
      <c r="P21" s="31" t="s">
        <v>328</v>
      </c>
      <c r="Q21" s="26" t="s">
        <v>485</v>
      </c>
      <c r="R21" s="31" t="s">
        <v>321</v>
      </c>
      <c r="S21" s="238">
        <f>S23</f>
        <v>1456500</v>
      </c>
      <c r="T21" s="143">
        <f>T23</f>
        <v>651608.34</v>
      </c>
      <c r="U21" s="333">
        <f t="shared" si="0"/>
        <v>44.737956745623066</v>
      </c>
    </row>
    <row r="22" spans="1:21" s="27" customFormat="1" ht="52.5" customHeight="1" x14ac:dyDescent="0.2">
      <c r="A22" s="22"/>
      <c r="B22" s="32"/>
      <c r="C22" s="33"/>
      <c r="D22" s="30"/>
      <c r="E22" s="121"/>
      <c r="F22" s="499" t="s">
        <v>36</v>
      </c>
      <c r="G22" s="500"/>
      <c r="H22" s="25"/>
      <c r="I22" s="28"/>
      <c r="J22" s="28"/>
      <c r="K22" s="28"/>
      <c r="L22" s="28"/>
      <c r="M22" s="28"/>
      <c r="N22" s="28"/>
      <c r="O22" s="116" t="s">
        <v>318</v>
      </c>
      <c r="P22" s="31" t="s">
        <v>328</v>
      </c>
      <c r="Q22" s="26" t="s">
        <v>39</v>
      </c>
      <c r="R22" s="31" t="s">
        <v>321</v>
      </c>
      <c r="S22" s="238">
        <f>S23+S26</f>
        <v>3382800</v>
      </c>
      <c r="T22" s="143">
        <f>T23+T26</f>
        <v>1539458.65</v>
      </c>
      <c r="U22" s="333">
        <f t="shared" si="0"/>
        <v>45.508414626936258</v>
      </c>
    </row>
    <row r="23" spans="1:21" s="27" customFormat="1" ht="36" customHeight="1" x14ac:dyDescent="0.2">
      <c r="A23" s="22"/>
      <c r="B23" s="32"/>
      <c r="C23" s="33"/>
      <c r="D23" s="30"/>
      <c r="E23" s="121"/>
      <c r="F23" s="502" t="s">
        <v>329</v>
      </c>
      <c r="G23" s="503"/>
      <c r="H23" s="28"/>
      <c r="I23" s="28"/>
      <c r="J23" s="28"/>
      <c r="K23" s="28"/>
      <c r="L23" s="28"/>
      <c r="M23" s="28"/>
      <c r="N23" s="28"/>
      <c r="O23" s="116" t="s">
        <v>318</v>
      </c>
      <c r="P23" s="31" t="s">
        <v>328</v>
      </c>
      <c r="Q23" s="31" t="s">
        <v>40</v>
      </c>
      <c r="R23" s="31" t="s">
        <v>321</v>
      </c>
      <c r="S23" s="238">
        <f>S24</f>
        <v>1456500</v>
      </c>
      <c r="T23" s="143">
        <f>T24</f>
        <v>651608.34</v>
      </c>
      <c r="U23" s="333">
        <f t="shared" si="0"/>
        <v>44.737956745623066</v>
      </c>
    </row>
    <row r="24" spans="1:21" s="27" customFormat="1" ht="50.25" customHeight="1" x14ac:dyDescent="0.2">
      <c r="A24" s="22"/>
      <c r="B24" s="32"/>
      <c r="C24" s="33"/>
      <c r="D24" s="30"/>
      <c r="E24" s="121"/>
      <c r="F24" s="499" t="s">
        <v>389</v>
      </c>
      <c r="G24" s="500"/>
      <c r="H24" s="28"/>
      <c r="I24" s="28"/>
      <c r="J24" s="28"/>
      <c r="K24" s="28"/>
      <c r="L24" s="28"/>
      <c r="M24" s="28"/>
      <c r="N24" s="28"/>
      <c r="O24" s="116" t="s">
        <v>318</v>
      </c>
      <c r="P24" s="31" t="s">
        <v>328</v>
      </c>
      <c r="Q24" s="31" t="s">
        <v>40</v>
      </c>
      <c r="R24" s="31" t="s">
        <v>390</v>
      </c>
      <c r="S24" s="238">
        <f>S25</f>
        <v>1456500</v>
      </c>
      <c r="T24" s="143">
        <f>T25</f>
        <v>651608.34</v>
      </c>
      <c r="U24" s="333">
        <f t="shared" si="0"/>
        <v>44.737956745623066</v>
      </c>
    </row>
    <row r="25" spans="1:21" s="27" customFormat="1" ht="50.25" customHeight="1" x14ac:dyDescent="0.2">
      <c r="A25" s="22"/>
      <c r="B25" s="32"/>
      <c r="C25" s="33"/>
      <c r="D25" s="30"/>
      <c r="E25" s="121"/>
      <c r="F25" s="499" t="s">
        <v>459</v>
      </c>
      <c r="G25" s="500"/>
      <c r="H25" s="28"/>
      <c r="I25" s="28"/>
      <c r="J25" s="28"/>
      <c r="K25" s="28"/>
      <c r="L25" s="28"/>
      <c r="M25" s="28"/>
      <c r="N25" s="28"/>
      <c r="O25" s="116" t="s">
        <v>318</v>
      </c>
      <c r="P25" s="31" t="s">
        <v>328</v>
      </c>
      <c r="Q25" s="31" t="s">
        <v>40</v>
      </c>
      <c r="R25" s="31" t="s">
        <v>460</v>
      </c>
      <c r="S25" s="238">
        <v>1456500</v>
      </c>
      <c r="T25" s="143">
        <v>651608.34</v>
      </c>
      <c r="U25" s="333">
        <f t="shared" si="0"/>
        <v>44.737956745623066</v>
      </c>
    </row>
    <row r="26" spans="1:21" s="27" customFormat="1" ht="48" customHeight="1" x14ac:dyDescent="0.2">
      <c r="A26" s="22"/>
      <c r="B26" s="32"/>
      <c r="C26" s="33"/>
      <c r="D26" s="30"/>
      <c r="E26" s="121"/>
      <c r="F26" s="502" t="s">
        <v>427</v>
      </c>
      <c r="G26" s="503"/>
      <c r="H26" s="28"/>
      <c r="I26" s="28"/>
      <c r="J26" s="28"/>
      <c r="K26" s="28"/>
      <c r="L26" s="28"/>
      <c r="M26" s="28"/>
      <c r="N26" s="28"/>
      <c r="O26" s="116" t="s">
        <v>318</v>
      </c>
      <c r="P26" s="31" t="s">
        <v>328</v>
      </c>
      <c r="Q26" s="31" t="s">
        <v>41</v>
      </c>
      <c r="R26" s="31" t="s">
        <v>321</v>
      </c>
      <c r="S26" s="238">
        <f>S27+S29+S31</f>
        <v>1926300</v>
      </c>
      <c r="T26" s="143">
        <f>T27+T29+T31</f>
        <v>887850.31</v>
      </c>
      <c r="U26" s="333">
        <f t="shared" si="0"/>
        <v>46.090967658204853</v>
      </c>
    </row>
    <row r="27" spans="1:21" s="27" customFormat="1" ht="19.5" customHeight="1" x14ac:dyDescent="0.2">
      <c r="A27" s="22"/>
      <c r="B27" s="32"/>
      <c r="C27" s="33"/>
      <c r="D27" s="30"/>
      <c r="E27" s="121"/>
      <c r="F27" s="499" t="s">
        <v>389</v>
      </c>
      <c r="G27" s="500"/>
      <c r="H27" s="28"/>
      <c r="I27" s="28"/>
      <c r="J27" s="28"/>
      <c r="K27" s="28"/>
      <c r="L27" s="28"/>
      <c r="M27" s="28"/>
      <c r="N27" s="28"/>
      <c r="O27" s="116" t="s">
        <v>318</v>
      </c>
      <c r="P27" s="31" t="s">
        <v>328</v>
      </c>
      <c r="Q27" s="31" t="s">
        <v>41</v>
      </c>
      <c r="R27" s="31" t="s">
        <v>390</v>
      </c>
      <c r="S27" s="238">
        <f>S28</f>
        <v>1921600</v>
      </c>
      <c r="T27" s="143">
        <f>T28</f>
        <v>887850.31</v>
      </c>
      <c r="U27" s="333">
        <f t="shared" si="0"/>
        <v>46.203700562031642</v>
      </c>
    </row>
    <row r="28" spans="1:21" s="27" customFormat="1" ht="48.75" customHeight="1" x14ac:dyDescent="0.2">
      <c r="A28" s="22"/>
      <c r="B28" s="23"/>
      <c r="C28" s="23"/>
      <c r="D28" s="30"/>
      <c r="E28" s="121"/>
      <c r="F28" s="499" t="s">
        <v>459</v>
      </c>
      <c r="G28" s="500"/>
      <c r="H28" s="28"/>
      <c r="I28" s="28"/>
      <c r="J28" s="28"/>
      <c r="K28" s="28"/>
      <c r="L28" s="28"/>
      <c r="M28" s="28"/>
      <c r="N28" s="28"/>
      <c r="O28" s="116" t="s">
        <v>318</v>
      </c>
      <c r="P28" s="31" t="s">
        <v>328</v>
      </c>
      <c r="Q28" s="31" t="s">
        <v>41</v>
      </c>
      <c r="R28" s="31" t="s">
        <v>460</v>
      </c>
      <c r="S28" s="238">
        <v>1921600</v>
      </c>
      <c r="T28" s="143">
        <v>887850.31</v>
      </c>
      <c r="U28" s="333">
        <f t="shared" si="0"/>
        <v>46.203700562031642</v>
      </c>
    </row>
    <row r="29" spans="1:21" s="27" customFormat="1" ht="33" customHeight="1" x14ac:dyDescent="0.2">
      <c r="A29" s="22"/>
      <c r="B29" s="23"/>
      <c r="C29" s="23"/>
      <c r="D29" s="30"/>
      <c r="E29" s="121"/>
      <c r="F29" s="499" t="s">
        <v>393</v>
      </c>
      <c r="G29" s="500"/>
      <c r="H29" s="28"/>
      <c r="I29" s="28"/>
      <c r="J29" s="28"/>
      <c r="K29" s="28"/>
      <c r="L29" s="28"/>
      <c r="M29" s="28"/>
      <c r="N29" s="28"/>
      <c r="O29" s="116" t="s">
        <v>318</v>
      </c>
      <c r="P29" s="31" t="s">
        <v>328</v>
      </c>
      <c r="Q29" s="31" t="s">
        <v>41</v>
      </c>
      <c r="R29" s="31" t="s">
        <v>392</v>
      </c>
      <c r="S29" s="274">
        <f>S30</f>
        <v>4250</v>
      </c>
      <c r="T29" s="142">
        <f>T30</f>
        <v>0</v>
      </c>
      <c r="U29" s="333">
        <f t="shared" si="0"/>
        <v>0</v>
      </c>
    </row>
    <row r="30" spans="1:21" s="27" customFormat="1" ht="47.25" customHeight="1" x14ac:dyDescent="0.2">
      <c r="A30" s="22"/>
      <c r="B30" s="23"/>
      <c r="C30" s="23"/>
      <c r="D30" s="30"/>
      <c r="E30" s="121"/>
      <c r="F30" s="499" t="s">
        <v>462</v>
      </c>
      <c r="G30" s="500"/>
      <c r="H30" s="218"/>
      <c r="I30" s="218"/>
      <c r="J30" s="218"/>
      <c r="K30" s="218"/>
      <c r="L30" s="147"/>
      <c r="M30" s="147"/>
      <c r="N30" s="147"/>
      <c r="O30" s="157" t="s">
        <v>318</v>
      </c>
      <c r="P30" s="31" t="s">
        <v>328</v>
      </c>
      <c r="Q30" s="31" t="s">
        <v>41</v>
      </c>
      <c r="R30" s="225" t="s">
        <v>461</v>
      </c>
      <c r="S30" s="316">
        <v>4250</v>
      </c>
      <c r="T30" s="142">
        <v>0</v>
      </c>
      <c r="U30" s="333">
        <f t="shared" si="0"/>
        <v>0</v>
      </c>
    </row>
    <row r="31" spans="1:21" s="27" customFormat="1" ht="18" customHeight="1" x14ac:dyDescent="0.2">
      <c r="A31" s="22"/>
      <c r="B31" s="23"/>
      <c r="C31" s="23"/>
      <c r="D31" s="30"/>
      <c r="E31" s="121"/>
      <c r="F31" s="499" t="s">
        <v>395</v>
      </c>
      <c r="G31" s="500"/>
      <c r="H31" s="218"/>
      <c r="I31" s="218"/>
      <c r="J31" s="218"/>
      <c r="K31" s="218"/>
      <c r="L31" s="147"/>
      <c r="M31" s="147"/>
      <c r="N31" s="237"/>
      <c r="O31" s="181" t="s">
        <v>318</v>
      </c>
      <c r="P31" s="173" t="s">
        <v>328</v>
      </c>
      <c r="Q31" s="31" t="s">
        <v>41</v>
      </c>
      <c r="R31" s="31" t="s">
        <v>396</v>
      </c>
      <c r="S31" s="274">
        <f>S32</f>
        <v>450</v>
      </c>
      <c r="T31" s="142">
        <f>T32</f>
        <v>0</v>
      </c>
      <c r="U31" s="333">
        <f t="shared" si="0"/>
        <v>0</v>
      </c>
    </row>
    <row r="32" spans="1:21" s="27" customFormat="1" ht="24" customHeight="1" x14ac:dyDescent="0.2">
      <c r="A32" s="22"/>
      <c r="B32" s="23"/>
      <c r="C32" s="23"/>
      <c r="D32" s="30"/>
      <c r="E32" s="121"/>
      <c r="F32" s="499" t="s">
        <v>467</v>
      </c>
      <c r="G32" s="500"/>
      <c r="H32" s="218"/>
      <c r="I32" s="218"/>
      <c r="J32" s="218"/>
      <c r="K32" s="218"/>
      <c r="L32" s="147"/>
      <c r="M32" s="147"/>
      <c r="N32" s="147"/>
      <c r="O32" s="37" t="s">
        <v>318</v>
      </c>
      <c r="P32" s="31" t="s">
        <v>328</v>
      </c>
      <c r="Q32" s="31" t="s">
        <v>41</v>
      </c>
      <c r="R32" s="31" t="s">
        <v>468</v>
      </c>
      <c r="S32" s="274">
        <v>450</v>
      </c>
      <c r="T32" s="142">
        <v>0</v>
      </c>
      <c r="U32" s="333">
        <f t="shared" si="0"/>
        <v>0</v>
      </c>
    </row>
    <row r="33" spans="1:21" s="27" customFormat="1" ht="39.75" customHeight="1" x14ac:dyDescent="0.2">
      <c r="A33" s="22"/>
      <c r="B33" s="23"/>
      <c r="C33" s="23"/>
      <c r="D33" s="30"/>
      <c r="E33" s="121"/>
      <c r="F33" s="604" t="s">
        <v>330</v>
      </c>
      <c r="G33" s="604"/>
      <c r="H33" s="381" t="s">
        <v>331</v>
      </c>
      <c r="I33" s="382" t="s">
        <v>319</v>
      </c>
      <c r="J33" s="382" t="s">
        <v>320</v>
      </c>
      <c r="K33" s="381" t="s">
        <v>321</v>
      </c>
      <c r="L33" s="383"/>
      <c r="M33" s="383"/>
      <c r="N33" s="383"/>
      <c r="O33" s="381" t="s">
        <v>331</v>
      </c>
      <c r="P33" s="382" t="s">
        <v>319</v>
      </c>
      <c r="Q33" s="384" t="s">
        <v>486</v>
      </c>
      <c r="R33" s="381" t="s">
        <v>321</v>
      </c>
      <c r="S33" s="385">
        <f>S34+S104+S119+S151</f>
        <v>45678604.020000003</v>
      </c>
      <c r="T33" s="386">
        <f>T34+T104+T119+T151</f>
        <v>25622321.059999999</v>
      </c>
      <c r="U33" s="380">
        <f t="shared" si="0"/>
        <v>56.092609679537219</v>
      </c>
    </row>
    <row r="34" spans="1:21" s="27" customFormat="1" ht="34.5" customHeight="1" x14ac:dyDescent="0.2">
      <c r="A34" s="22"/>
      <c r="B34" s="23"/>
      <c r="C34" s="23"/>
      <c r="D34" s="30"/>
      <c r="E34" s="121"/>
      <c r="F34" s="486" t="s">
        <v>322</v>
      </c>
      <c r="G34" s="487"/>
      <c r="H34" s="141"/>
      <c r="I34" s="139"/>
      <c r="J34" s="139"/>
      <c r="K34" s="141"/>
      <c r="L34" s="143"/>
      <c r="M34" s="143"/>
      <c r="N34" s="143"/>
      <c r="O34" s="141" t="s">
        <v>331</v>
      </c>
      <c r="P34" s="139" t="s">
        <v>315</v>
      </c>
      <c r="Q34" s="20" t="s">
        <v>486</v>
      </c>
      <c r="R34" s="141" t="s">
        <v>321</v>
      </c>
      <c r="S34" s="353">
        <f>S49+S58+S65+S35</f>
        <v>39996494.880000003</v>
      </c>
      <c r="T34" s="140">
        <f>T49+T58+T65+T35</f>
        <v>21398099.629999999</v>
      </c>
      <c r="U34" s="379">
        <f t="shared" si="0"/>
        <v>53.499937167494103</v>
      </c>
    </row>
    <row r="35" spans="1:21" s="27" customFormat="1" ht="96" customHeight="1" x14ac:dyDescent="0.2">
      <c r="A35" s="34" t="s">
        <v>328</v>
      </c>
      <c r="B35" s="605" t="s">
        <v>332</v>
      </c>
      <c r="C35" s="605"/>
      <c r="D35" s="30" t="s">
        <v>333</v>
      </c>
      <c r="E35" s="121"/>
      <c r="F35" s="550" t="s">
        <v>394</v>
      </c>
      <c r="G35" s="551"/>
      <c r="H35" s="158" t="e">
        <f>H44+#REF!</f>
        <v>#REF!</v>
      </c>
      <c r="I35" s="158" t="e">
        <f>I44+#REF!</f>
        <v>#REF!</v>
      </c>
      <c r="J35" s="158" t="e">
        <f>J44+#REF!</f>
        <v>#REF!</v>
      </c>
      <c r="K35" s="158" t="e">
        <f>K44+#REF!</f>
        <v>#REF!</v>
      </c>
      <c r="L35" s="158" t="e">
        <f>L44+#REF!</f>
        <v>#REF!</v>
      </c>
      <c r="M35" s="158" t="e">
        <f>M44+#REF!</f>
        <v>#REF!</v>
      </c>
      <c r="N35" s="158" t="e">
        <f>N44+#REF!</f>
        <v>#REF!</v>
      </c>
      <c r="O35" s="159" t="s">
        <v>331</v>
      </c>
      <c r="P35" s="160" t="s">
        <v>333</v>
      </c>
      <c r="Q35" s="20" t="s">
        <v>486</v>
      </c>
      <c r="R35" s="160" t="s">
        <v>321</v>
      </c>
      <c r="S35" s="354">
        <f>S36</f>
        <v>8174900</v>
      </c>
      <c r="T35" s="188">
        <f>T36</f>
        <v>3876769.63</v>
      </c>
      <c r="U35" s="379">
        <f t="shared" si="0"/>
        <v>47.422838566832617</v>
      </c>
    </row>
    <row r="36" spans="1:21" s="27" customFormat="1" ht="36" customHeight="1" x14ac:dyDescent="0.2">
      <c r="A36" s="34"/>
      <c r="B36" s="32"/>
      <c r="C36" s="33"/>
      <c r="D36" s="30"/>
      <c r="E36" s="121"/>
      <c r="F36" s="502" t="s">
        <v>425</v>
      </c>
      <c r="G36" s="503"/>
      <c r="H36" s="503"/>
      <c r="I36" s="28"/>
      <c r="J36" s="28"/>
      <c r="K36" s="28"/>
      <c r="L36" s="28"/>
      <c r="M36" s="28"/>
      <c r="N36" s="28"/>
      <c r="O36" s="116" t="s">
        <v>331</v>
      </c>
      <c r="P36" s="31" t="s">
        <v>333</v>
      </c>
      <c r="Q36" s="170" t="s">
        <v>484</v>
      </c>
      <c r="R36" s="31" t="s">
        <v>321</v>
      </c>
      <c r="S36" s="238">
        <f>S37</f>
        <v>8174900</v>
      </c>
      <c r="T36" s="143">
        <f>T37</f>
        <v>3876769.63</v>
      </c>
      <c r="U36" s="333">
        <f t="shared" si="0"/>
        <v>47.422838566832617</v>
      </c>
    </row>
    <row r="37" spans="1:21" s="27" customFormat="1" ht="21" customHeight="1" x14ac:dyDescent="0.2">
      <c r="A37" s="34"/>
      <c r="B37" s="32"/>
      <c r="C37" s="33"/>
      <c r="D37" s="30"/>
      <c r="E37" s="121"/>
      <c r="F37" s="502" t="s">
        <v>426</v>
      </c>
      <c r="G37" s="503"/>
      <c r="H37" s="25"/>
      <c r="I37" s="28"/>
      <c r="J37" s="28"/>
      <c r="K37" s="28"/>
      <c r="L37" s="28"/>
      <c r="M37" s="28"/>
      <c r="N37" s="28"/>
      <c r="O37" s="116" t="s">
        <v>331</v>
      </c>
      <c r="P37" s="31" t="s">
        <v>333</v>
      </c>
      <c r="Q37" s="26" t="s">
        <v>485</v>
      </c>
      <c r="R37" s="31" t="s">
        <v>321</v>
      </c>
      <c r="S37" s="238">
        <f>S39+S46</f>
        <v>8174900</v>
      </c>
      <c r="T37" s="143">
        <f>T39+T46</f>
        <v>3876769.63</v>
      </c>
      <c r="U37" s="333">
        <f t="shared" si="0"/>
        <v>47.422838566832617</v>
      </c>
    </row>
    <row r="38" spans="1:21" s="27" customFormat="1" ht="47.25" customHeight="1" x14ac:dyDescent="0.2">
      <c r="A38" s="34"/>
      <c r="B38" s="32"/>
      <c r="C38" s="33"/>
      <c r="D38" s="30"/>
      <c r="E38" s="121"/>
      <c r="F38" s="499" t="s">
        <v>36</v>
      </c>
      <c r="G38" s="500"/>
      <c r="H38" s="25"/>
      <c r="I38" s="28"/>
      <c r="J38" s="28"/>
      <c r="K38" s="28"/>
      <c r="L38" s="28"/>
      <c r="M38" s="28"/>
      <c r="N38" s="28"/>
      <c r="O38" s="116" t="s">
        <v>331</v>
      </c>
      <c r="P38" s="31" t="s">
        <v>333</v>
      </c>
      <c r="Q38" s="26" t="s">
        <v>39</v>
      </c>
      <c r="R38" s="31" t="s">
        <v>321</v>
      </c>
      <c r="S38" s="238">
        <f>S39+S46</f>
        <v>8174900</v>
      </c>
      <c r="T38" s="143">
        <f>T39+T46</f>
        <v>3876769.63</v>
      </c>
      <c r="U38" s="333">
        <f t="shared" si="0"/>
        <v>47.422838566832617</v>
      </c>
    </row>
    <row r="39" spans="1:21" s="27" customFormat="1" ht="48.75" customHeight="1" x14ac:dyDescent="0.2">
      <c r="A39" s="34"/>
      <c r="B39" s="32"/>
      <c r="C39" s="33"/>
      <c r="D39" s="30"/>
      <c r="E39" s="121"/>
      <c r="F39" s="502" t="s">
        <v>427</v>
      </c>
      <c r="G39" s="503"/>
      <c r="H39" s="28"/>
      <c r="I39" s="28"/>
      <c r="J39" s="28"/>
      <c r="K39" s="28"/>
      <c r="L39" s="28"/>
      <c r="M39" s="28"/>
      <c r="N39" s="28"/>
      <c r="O39" s="116" t="s">
        <v>331</v>
      </c>
      <c r="P39" s="31" t="s">
        <v>333</v>
      </c>
      <c r="Q39" s="31" t="s">
        <v>41</v>
      </c>
      <c r="R39" s="31" t="s">
        <v>321</v>
      </c>
      <c r="S39" s="238">
        <f>S40+S42+S44</f>
        <v>6672400</v>
      </c>
      <c r="T39" s="143">
        <f>T40+T42+T44</f>
        <v>3039390.18</v>
      </c>
      <c r="U39" s="333">
        <f t="shared" si="0"/>
        <v>45.55167825669924</v>
      </c>
    </row>
    <row r="40" spans="1:21" s="27" customFormat="1" ht="48" customHeight="1" x14ac:dyDescent="0.2">
      <c r="A40" s="34"/>
      <c r="B40" s="32"/>
      <c r="C40" s="33"/>
      <c r="D40" s="30"/>
      <c r="E40" s="121"/>
      <c r="F40" s="499" t="s">
        <v>389</v>
      </c>
      <c r="G40" s="500"/>
      <c r="H40" s="28"/>
      <c r="I40" s="28"/>
      <c r="J40" s="28"/>
      <c r="K40" s="28"/>
      <c r="L40" s="28"/>
      <c r="M40" s="28"/>
      <c r="N40" s="28"/>
      <c r="O40" s="116" t="s">
        <v>331</v>
      </c>
      <c r="P40" s="31" t="s">
        <v>333</v>
      </c>
      <c r="Q40" s="31" t="s">
        <v>41</v>
      </c>
      <c r="R40" s="31" t="s">
        <v>390</v>
      </c>
      <c r="S40" s="238">
        <f>S41</f>
        <v>6545600</v>
      </c>
      <c r="T40" s="143">
        <f>T41</f>
        <v>3039390.18</v>
      </c>
      <c r="U40" s="333">
        <f t="shared" si="0"/>
        <v>46.434095881202644</v>
      </c>
    </row>
    <row r="41" spans="1:21" s="27" customFormat="1" ht="48" customHeight="1" x14ac:dyDescent="0.2">
      <c r="A41" s="34"/>
      <c r="B41" s="32"/>
      <c r="C41" s="33"/>
      <c r="D41" s="30"/>
      <c r="E41" s="121"/>
      <c r="F41" s="499" t="s">
        <v>459</v>
      </c>
      <c r="G41" s="500"/>
      <c r="H41" s="28"/>
      <c r="I41" s="28"/>
      <c r="J41" s="28"/>
      <c r="K41" s="28"/>
      <c r="L41" s="28"/>
      <c r="M41" s="28"/>
      <c r="N41" s="28"/>
      <c r="O41" s="116" t="s">
        <v>331</v>
      </c>
      <c r="P41" s="31" t="s">
        <v>333</v>
      </c>
      <c r="Q41" s="31" t="s">
        <v>41</v>
      </c>
      <c r="R41" s="31" t="s">
        <v>460</v>
      </c>
      <c r="S41" s="238">
        <v>6545600</v>
      </c>
      <c r="T41" s="143">
        <v>3039390.18</v>
      </c>
      <c r="U41" s="333">
        <f t="shared" si="0"/>
        <v>46.434095881202644</v>
      </c>
    </row>
    <row r="42" spans="1:21" s="27" customFormat="1" ht="40.5" customHeight="1" x14ac:dyDescent="0.2">
      <c r="A42" s="34"/>
      <c r="B42" s="32"/>
      <c r="C42" s="33"/>
      <c r="D42" s="30"/>
      <c r="E42" s="121"/>
      <c r="F42" s="499" t="s">
        <v>393</v>
      </c>
      <c r="G42" s="500"/>
      <c r="H42" s="28"/>
      <c r="I42" s="28"/>
      <c r="J42" s="28"/>
      <c r="K42" s="28"/>
      <c r="L42" s="28"/>
      <c r="M42" s="28"/>
      <c r="N42" s="28"/>
      <c r="O42" s="116" t="s">
        <v>331</v>
      </c>
      <c r="P42" s="31" t="s">
        <v>333</v>
      </c>
      <c r="Q42" s="31" t="s">
        <v>41</v>
      </c>
      <c r="R42" s="31" t="s">
        <v>392</v>
      </c>
      <c r="S42" s="274">
        <f>S43</f>
        <v>29500</v>
      </c>
      <c r="T42" s="142">
        <f>T43</f>
        <v>0</v>
      </c>
      <c r="U42" s="333">
        <f t="shared" si="0"/>
        <v>0</v>
      </c>
    </row>
    <row r="43" spans="1:21" s="27" customFormat="1" ht="51.75" customHeight="1" x14ac:dyDescent="0.2">
      <c r="A43" s="34"/>
      <c r="B43" s="32"/>
      <c r="C43" s="33"/>
      <c r="D43" s="30"/>
      <c r="E43" s="121"/>
      <c r="F43" s="499" t="s">
        <v>462</v>
      </c>
      <c r="G43" s="500"/>
      <c r="H43" s="28"/>
      <c r="I43" s="28"/>
      <c r="J43" s="28"/>
      <c r="K43" s="28"/>
      <c r="L43" s="28"/>
      <c r="M43" s="28"/>
      <c r="N43" s="28"/>
      <c r="O43" s="116" t="s">
        <v>331</v>
      </c>
      <c r="P43" s="31" t="s">
        <v>333</v>
      </c>
      <c r="Q43" s="31" t="s">
        <v>41</v>
      </c>
      <c r="R43" s="31" t="s">
        <v>461</v>
      </c>
      <c r="S43" s="274">
        <v>29500</v>
      </c>
      <c r="T43" s="142">
        <v>0</v>
      </c>
      <c r="U43" s="333">
        <f t="shared" si="0"/>
        <v>0</v>
      </c>
    </row>
    <row r="44" spans="1:21" s="27" customFormat="1" ht="21.75" customHeight="1" x14ac:dyDescent="0.2">
      <c r="A44" s="34" t="s">
        <v>328</v>
      </c>
      <c r="B44" s="35"/>
      <c r="C44" s="36" t="s">
        <v>335</v>
      </c>
      <c r="D44" s="30" t="s">
        <v>333</v>
      </c>
      <c r="E44" s="121"/>
      <c r="F44" s="499" t="s">
        <v>395</v>
      </c>
      <c r="G44" s="500"/>
      <c r="H44" s="28"/>
      <c r="I44" s="28"/>
      <c r="J44" s="28"/>
      <c r="K44" s="28">
        <v>11179</v>
      </c>
      <c r="L44" s="28"/>
      <c r="M44" s="28">
        <f>H44+I44+J44+K44+L44</f>
        <v>11179</v>
      </c>
      <c r="N44" s="28">
        <f>M44-H44</f>
        <v>11179</v>
      </c>
      <c r="O44" s="116" t="s">
        <v>331</v>
      </c>
      <c r="P44" s="31" t="s">
        <v>333</v>
      </c>
      <c r="Q44" s="31" t="s">
        <v>41</v>
      </c>
      <c r="R44" s="31" t="s">
        <v>396</v>
      </c>
      <c r="S44" s="274">
        <f>S45</f>
        <v>97300</v>
      </c>
      <c r="T44" s="142">
        <f>T45</f>
        <v>0</v>
      </c>
      <c r="U44" s="333">
        <f t="shared" si="0"/>
        <v>0</v>
      </c>
    </row>
    <row r="45" spans="1:21" s="27" customFormat="1" ht="21.75" customHeight="1" x14ac:dyDescent="0.2">
      <c r="A45" s="37"/>
      <c r="B45" s="38"/>
      <c r="C45" s="39"/>
      <c r="D45" s="30"/>
      <c r="E45" s="121"/>
      <c r="F45" s="499" t="s">
        <v>467</v>
      </c>
      <c r="G45" s="500"/>
      <c r="H45" s="28"/>
      <c r="I45" s="28"/>
      <c r="J45" s="28"/>
      <c r="K45" s="28"/>
      <c r="L45" s="28"/>
      <c r="M45" s="28"/>
      <c r="N45" s="28"/>
      <c r="O45" s="116" t="s">
        <v>331</v>
      </c>
      <c r="P45" s="31" t="s">
        <v>333</v>
      </c>
      <c r="Q45" s="31" t="s">
        <v>41</v>
      </c>
      <c r="R45" s="31" t="s">
        <v>468</v>
      </c>
      <c r="S45" s="274">
        <v>97300</v>
      </c>
      <c r="T45" s="142">
        <v>0</v>
      </c>
      <c r="U45" s="333">
        <f t="shared" si="0"/>
        <v>0</v>
      </c>
    </row>
    <row r="46" spans="1:21" s="27" customFormat="1" ht="30.75" customHeight="1" x14ac:dyDescent="0.2">
      <c r="A46" s="37"/>
      <c r="B46" s="38"/>
      <c r="C46" s="39"/>
      <c r="D46" s="30"/>
      <c r="E46" s="121"/>
      <c r="F46" s="502" t="s">
        <v>336</v>
      </c>
      <c r="G46" s="503"/>
      <c r="H46" s="28"/>
      <c r="I46" s="28"/>
      <c r="J46" s="28"/>
      <c r="K46" s="28"/>
      <c r="L46" s="28"/>
      <c r="M46" s="28"/>
      <c r="N46" s="28"/>
      <c r="O46" s="116" t="s">
        <v>331</v>
      </c>
      <c r="P46" s="31" t="s">
        <v>333</v>
      </c>
      <c r="Q46" s="31" t="s">
        <v>42</v>
      </c>
      <c r="R46" s="31" t="s">
        <v>321</v>
      </c>
      <c r="S46" s="274">
        <f>S47</f>
        <v>1502500</v>
      </c>
      <c r="T46" s="142">
        <f>T47</f>
        <v>837379.45</v>
      </c>
      <c r="U46" s="333">
        <f t="shared" si="0"/>
        <v>55.732409317803658</v>
      </c>
    </row>
    <row r="47" spans="1:21" s="27" customFormat="1" ht="33.75" customHeight="1" x14ac:dyDescent="0.2">
      <c r="A47" s="37"/>
      <c r="B47" s="38"/>
      <c r="C47" s="39"/>
      <c r="D47" s="30"/>
      <c r="E47" s="121"/>
      <c r="F47" s="499" t="s">
        <v>389</v>
      </c>
      <c r="G47" s="500"/>
      <c r="H47" s="28"/>
      <c r="I47" s="28"/>
      <c r="J47" s="28"/>
      <c r="K47" s="28"/>
      <c r="L47" s="28"/>
      <c r="M47" s="28"/>
      <c r="N47" s="28"/>
      <c r="O47" s="116" t="s">
        <v>331</v>
      </c>
      <c r="P47" s="31" t="s">
        <v>333</v>
      </c>
      <c r="Q47" s="31" t="s">
        <v>42</v>
      </c>
      <c r="R47" s="31" t="s">
        <v>390</v>
      </c>
      <c r="S47" s="274">
        <f>S48</f>
        <v>1502500</v>
      </c>
      <c r="T47" s="142">
        <f>T48</f>
        <v>837379.45</v>
      </c>
      <c r="U47" s="333">
        <f t="shared" si="0"/>
        <v>55.732409317803658</v>
      </c>
    </row>
    <row r="48" spans="1:21" s="27" customFormat="1" ht="51.75" customHeight="1" x14ac:dyDescent="0.2">
      <c r="A48" s="37"/>
      <c r="B48" s="38"/>
      <c r="C48" s="39"/>
      <c r="D48" s="30"/>
      <c r="E48" s="121"/>
      <c r="F48" s="499" t="s">
        <v>459</v>
      </c>
      <c r="G48" s="500"/>
      <c r="H48" s="28"/>
      <c r="I48" s="28"/>
      <c r="J48" s="28"/>
      <c r="K48" s="28"/>
      <c r="L48" s="28"/>
      <c r="M48" s="28"/>
      <c r="N48" s="28"/>
      <c r="O48" s="116" t="s">
        <v>331</v>
      </c>
      <c r="P48" s="31" t="s">
        <v>333</v>
      </c>
      <c r="Q48" s="31" t="s">
        <v>42</v>
      </c>
      <c r="R48" s="31" t="s">
        <v>460</v>
      </c>
      <c r="S48" s="274">
        <v>1502500</v>
      </c>
      <c r="T48" s="142">
        <v>837379.45</v>
      </c>
      <c r="U48" s="333">
        <f t="shared" si="0"/>
        <v>55.732409317803658</v>
      </c>
    </row>
    <row r="49" spans="1:21" s="27" customFormat="1" ht="65.25" customHeight="1" x14ac:dyDescent="0.2">
      <c r="A49" s="37"/>
      <c r="B49" s="38"/>
      <c r="C49" s="38"/>
      <c r="D49" s="30"/>
      <c r="E49" s="121"/>
      <c r="F49" s="486" t="s">
        <v>397</v>
      </c>
      <c r="G49" s="487"/>
      <c r="H49" s="125" t="e">
        <f>#REF!+#REF!</f>
        <v>#REF!</v>
      </c>
      <c r="I49" s="125" t="e">
        <f>#REF!+#REF!</f>
        <v>#REF!</v>
      </c>
      <c r="J49" s="125" t="e">
        <f>#REF!+#REF!</f>
        <v>#REF!</v>
      </c>
      <c r="K49" s="125" t="e">
        <f>#REF!+#REF!</f>
        <v>#REF!</v>
      </c>
      <c r="L49" s="125" t="e">
        <f>#REF!+#REF!</f>
        <v>#REF!</v>
      </c>
      <c r="M49" s="125" t="e">
        <f>#REF!+#REF!</f>
        <v>#REF!</v>
      </c>
      <c r="N49" s="125" t="e">
        <f>#REF!+#REF!</f>
        <v>#REF!</v>
      </c>
      <c r="O49" s="156" t="s">
        <v>331</v>
      </c>
      <c r="P49" s="20" t="s">
        <v>337</v>
      </c>
      <c r="Q49" s="20" t="s">
        <v>486</v>
      </c>
      <c r="R49" s="20" t="s">
        <v>321</v>
      </c>
      <c r="S49" s="317">
        <f>S50</f>
        <v>5519300</v>
      </c>
      <c r="T49" s="344">
        <f>T50</f>
        <v>2724724.22</v>
      </c>
      <c r="U49" s="379">
        <f t="shared" si="0"/>
        <v>49.367206348631171</v>
      </c>
    </row>
    <row r="50" spans="1:21" s="27" customFormat="1" ht="35.25" customHeight="1" x14ac:dyDescent="0.2">
      <c r="A50" s="37"/>
      <c r="B50" s="38"/>
      <c r="C50" s="38"/>
      <c r="D50" s="30"/>
      <c r="E50" s="121"/>
      <c r="F50" s="502" t="s">
        <v>425</v>
      </c>
      <c r="G50" s="503"/>
      <c r="H50" s="503"/>
      <c r="I50" s="25"/>
      <c r="J50" s="25"/>
      <c r="K50" s="25"/>
      <c r="L50" s="25"/>
      <c r="M50" s="25"/>
      <c r="N50" s="25"/>
      <c r="O50" s="116" t="s">
        <v>331</v>
      </c>
      <c r="P50" s="31" t="s">
        <v>337</v>
      </c>
      <c r="Q50" s="170" t="s">
        <v>491</v>
      </c>
      <c r="R50" s="31" t="s">
        <v>321</v>
      </c>
      <c r="S50" s="318">
        <f>S51</f>
        <v>5519300</v>
      </c>
      <c r="T50" s="221">
        <f>T51</f>
        <v>2724724.22</v>
      </c>
      <c r="U50" s="333">
        <f t="shared" si="0"/>
        <v>49.367206348631171</v>
      </c>
    </row>
    <row r="51" spans="1:21" s="27" customFormat="1" ht="21" customHeight="1" x14ac:dyDescent="0.2">
      <c r="A51" s="37"/>
      <c r="B51" s="38"/>
      <c r="C51" s="38"/>
      <c r="D51" s="30"/>
      <c r="E51" s="121"/>
      <c r="F51" s="502" t="s">
        <v>426</v>
      </c>
      <c r="G51" s="503"/>
      <c r="H51" s="25"/>
      <c r="I51" s="25"/>
      <c r="J51" s="25"/>
      <c r="K51" s="25"/>
      <c r="L51" s="25"/>
      <c r="M51" s="25"/>
      <c r="N51" s="25"/>
      <c r="O51" s="116" t="s">
        <v>331</v>
      </c>
      <c r="P51" s="31" t="s">
        <v>337</v>
      </c>
      <c r="Q51" s="26" t="s">
        <v>485</v>
      </c>
      <c r="R51" s="31" t="s">
        <v>321</v>
      </c>
      <c r="S51" s="318">
        <f>S53</f>
        <v>5519300</v>
      </c>
      <c r="T51" s="221">
        <f>T53</f>
        <v>2724724.22</v>
      </c>
      <c r="U51" s="333">
        <f t="shared" si="0"/>
        <v>49.367206348631171</v>
      </c>
    </row>
    <row r="52" spans="1:21" s="27" customFormat="1" ht="54" customHeight="1" x14ac:dyDescent="0.2">
      <c r="A52" s="37"/>
      <c r="B52" s="38"/>
      <c r="C52" s="38"/>
      <c r="D52" s="30"/>
      <c r="E52" s="121"/>
      <c r="F52" s="499" t="s">
        <v>36</v>
      </c>
      <c r="G52" s="500"/>
      <c r="H52" s="25"/>
      <c r="I52" s="25"/>
      <c r="J52" s="25"/>
      <c r="K52" s="25"/>
      <c r="L52" s="25"/>
      <c r="M52" s="25"/>
      <c r="N52" s="25"/>
      <c r="O52" s="116" t="s">
        <v>331</v>
      </c>
      <c r="P52" s="31" t="s">
        <v>337</v>
      </c>
      <c r="Q52" s="26" t="s">
        <v>39</v>
      </c>
      <c r="R52" s="31" t="s">
        <v>321</v>
      </c>
      <c r="S52" s="318">
        <f>S53</f>
        <v>5519300</v>
      </c>
      <c r="T52" s="221">
        <f>T53</f>
        <v>2724724.22</v>
      </c>
      <c r="U52" s="333">
        <f t="shared" si="0"/>
        <v>49.367206348631171</v>
      </c>
    </row>
    <row r="53" spans="1:21" s="27" customFormat="1" ht="50.25" customHeight="1" x14ac:dyDescent="0.2">
      <c r="A53" s="37"/>
      <c r="B53" s="38"/>
      <c r="C53" s="38"/>
      <c r="D53" s="30"/>
      <c r="E53" s="121"/>
      <c r="F53" s="502" t="s">
        <v>427</v>
      </c>
      <c r="G53" s="503"/>
      <c r="H53" s="503"/>
      <c r="I53" s="25"/>
      <c r="J53" s="25"/>
      <c r="K53" s="25"/>
      <c r="L53" s="25"/>
      <c r="M53" s="25"/>
      <c r="N53" s="25"/>
      <c r="O53" s="116" t="s">
        <v>331</v>
      </c>
      <c r="P53" s="31" t="s">
        <v>337</v>
      </c>
      <c r="Q53" s="31" t="s">
        <v>41</v>
      </c>
      <c r="R53" s="31" t="s">
        <v>321</v>
      </c>
      <c r="S53" s="318">
        <f>S54+S56</f>
        <v>5519300</v>
      </c>
      <c r="T53" s="221">
        <f>T54+T56</f>
        <v>2724724.22</v>
      </c>
      <c r="U53" s="333">
        <f t="shared" si="0"/>
        <v>49.367206348631171</v>
      </c>
    </row>
    <row r="54" spans="1:21" s="27" customFormat="1" ht="48.75" customHeight="1" x14ac:dyDescent="0.2">
      <c r="A54" s="37"/>
      <c r="B54" s="38"/>
      <c r="C54" s="38"/>
      <c r="D54" s="30"/>
      <c r="E54" s="121"/>
      <c r="F54" s="499" t="s">
        <v>389</v>
      </c>
      <c r="G54" s="500"/>
      <c r="H54" s="25"/>
      <c r="I54" s="25"/>
      <c r="J54" s="25"/>
      <c r="K54" s="25"/>
      <c r="L54" s="25"/>
      <c r="M54" s="25"/>
      <c r="N54" s="25"/>
      <c r="O54" s="116" t="s">
        <v>331</v>
      </c>
      <c r="P54" s="31" t="s">
        <v>337</v>
      </c>
      <c r="Q54" s="31" t="s">
        <v>41</v>
      </c>
      <c r="R54" s="31" t="s">
        <v>390</v>
      </c>
      <c r="S54" s="318">
        <f>S55</f>
        <v>5489800</v>
      </c>
      <c r="T54" s="221">
        <f>T55</f>
        <v>2724724.22</v>
      </c>
      <c r="U54" s="333">
        <f t="shared" si="0"/>
        <v>49.632486065066125</v>
      </c>
    </row>
    <row r="55" spans="1:21" s="27" customFormat="1" ht="48.75" customHeight="1" x14ac:dyDescent="0.2">
      <c r="A55" s="37"/>
      <c r="B55" s="38"/>
      <c r="C55" s="38"/>
      <c r="D55" s="30"/>
      <c r="E55" s="121"/>
      <c r="F55" s="499" t="s">
        <v>459</v>
      </c>
      <c r="G55" s="500"/>
      <c r="H55" s="25"/>
      <c r="I55" s="25"/>
      <c r="J55" s="25"/>
      <c r="K55" s="25"/>
      <c r="L55" s="25"/>
      <c r="M55" s="25"/>
      <c r="N55" s="25"/>
      <c r="O55" s="116" t="s">
        <v>331</v>
      </c>
      <c r="P55" s="31" t="s">
        <v>337</v>
      </c>
      <c r="Q55" s="31" t="s">
        <v>41</v>
      </c>
      <c r="R55" s="31" t="s">
        <v>460</v>
      </c>
      <c r="S55" s="318">
        <v>5489800</v>
      </c>
      <c r="T55" s="221">
        <v>2724724.22</v>
      </c>
      <c r="U55" s="333">
        <f t="shared" si="0"/>
        <v>49.632486065066125</v>
      </c>
    </row>
    <row r="56" spans="1:21" s="27" customFormat="1" ht="36.75" customHeight="1" x14ac:dyDescent="0.2">
      <c r="A56" s="37"/>
      <c r="B56" s="38"/>
      <c r="C56" s="38"/>
      <c r="D56" s="30"/>
      <c r="E56" s="121"/>
      <c r="F56" s="499" t="s">
        <v>393</v>
      </c>
      <c r="G56" s="500"/>
      <c r="H56" s="25"/>
      <c r="I56" s="25"/>
      <c r="J56" s="25"/>
      <c r="K56" s="25"/>
      <c r="L56" s="25"/>
      <c r="M56" s="25"/>
      <c r="N56" s="25"/>
      <c r="O56" s="116" t="s">
        <v>331</v>
      </c>
      <c r="P56" s="31" t="s">
        <v>337</v>
      </c>
      <c r="Q56" s="31" t="s">
        <v>41</v>
      </c>
      <c r="R56" s="31" t="s">
        <v>392</v>
      </c>
      <c r="S56" s="274">
        <f>S57</f>
        <v>29500</v>
      </c>
      <c r="T56" s="142">
        <f>T57</f>
        <v>0</v>
      </c>
      <c r="U56" s="333">
        <f t="shared" si="0"/>
        <v>0</v>
      </c>
    </row>
    <row r="57" spans="1:21" s="27" customFormat="1" ht="51.75" customHeight="1" x14ac:dyDescent="0.2">
      <c r="A57" s="37"/>
      <c r="B57" s="38"/>
      <c r="C57" s="38"/>
      <c r="D57" s="30"/>
      <c r="E57" s="121"/>
      <c r="F57" s="499" t="s">
        <v>462</v>
      </c>
      <c r="G57" s="500"/>
      <c r="H57" s="25"/>
      <c r="I57" s="25"/>
      <c r="J57" s="25"/>
      <c r="K57" s="25"/>
      <c r="L57" s="25"/>
      <c r="M57" s="25"/>
      <c r="N57" s="25"/>
      <c r="O57" s="116" t="s">
        <v>331</v>
      </c>
      <c r="P57" s="31" t="s">
        <v>337</v>
      </c>
      <c r="Q57" s="31" t="s">
        <v>41</v>
      </c>
      <c r="R57" s="31" t="s">
        <v>461</v>
      </c>
      <c r="S57" s="274">
        <v>29500</v>
      </c>
      <c r="T57" s="142">
        <v>0</v>
      </c>
      <c r="U57" s="333">
        <f t="shared" si="0"/>
        <v>0</v>
      </c>
    </row>
    <row r="58" spans="1:21" s="27" customFormat="1" ht="21.75" customHeight="1" x14ac:dyDescent="0.2">
      <c r="A58" s="41">
        <v>3001</v>
      </c>
      <c r="B58" s="603" t="s">
        <v>341</v>
      </c>
      <c r="C58" s="603"/>
      <c r="D58" s="30" t="s">
        <v>342</v>
      </c>
      <c r="E58" s="121"/>
      <c r="F58" s="486" t="s">
        <v>399</v>
      </c>
      <c r="G58" s="487"/>
      <c r="H58" s="19" t="e">
        <f>H62+#REF!+#REF!</f>
        <v>#REF!</v>
      </c>
      <c r="I58" s="19" t="e">
        <f>I62+#REF!+#REF!</f>
        <v>#REF!</v>
      </c>
      <c r="J58" s="19" t="e">
        <f>J62+#REF!+#REF!</f>
        <v>#REF!</v>
      </c>
      <c r="K58" s="19" t="e">
        <f>K62+#REF!+#REF!</f>
        <v>#REF!</v>
      </c>
      <c r="L58" s="19" t="e">
        <f>L62+#REF!+#REF!</f>
        <v>#REF!</v>
      </c>
      <c r="M58" s="19" t="e">
        <f>M62+#REF!+#REF!</f>
        <v>#REF!</v>
      </c>
      <c r="N58" s="19" t="e">
        <f>N62+#REF!+#REF!</f>
        <v>#REF!</v>
      </c>
      <c r="O58" s="156" t="s">
        <v>331</v>
      </c>
      <c r="P58" s="20" t="s">
        <v>339</v>
      </c>
      <c r="Q58" s="20" t="s">
        <v>486</v>
      </c>
      <c r="R58" s="20" t="s">
        <v>321</v>
      </c>
      <c r="S58" s="184">
        <f>S62</f>
        <v>100000</v>
      </c>
      <c r="T58" s="188">
        <f>T62</f>
        <v>0</v>
      </c>
      <c r="U58" s="379">
        <f t="shared" si="0"/>
        <v>0</v>
      </c>
    </row>
    <row r="59" spans="1:21" s="27" customFormat="1" ht="35.25" customHeight="1" x14ac:dyDescent="0.2">
      <c r="A59" s="41"/>
      <c r="B59" s="40"/>
      <c r="C59" s="42"/>
      <c r="D59" s="30"/>
      <c r="E59" s="121"/>
      <c r="F59" s="502" t="s">
        <v>425</v>
      </c>
      <c r="G59" s="503"/>
      <c r="H59" s="503"/>
      <c r="I59" s="28"/>
      <c r="J59" s="28"/>
      <c r="K59" s="28"/>
      <c r="L59" s="28"/>
      <c r="M59" s="28"/>
      <c r="N59" s="28"/>
      <c r="O59" s="116" t="s">
        <v>331</v>
      </c>
      <c r="P59" s="31" t="s">
        <v>339</v>
      </c>
      <c r="Q59" s="170" t="s">
        <v>484</v>
      </c>
      <c r="R59" s="31" t="s">
        <v>321</v>
      </c>
      <c r="S59" s="238">
        <f>S60</f>
        <v>100000</v>
      </c>
      <c r="T59" s="143">
        <f>T60</f>
        <v>0</v>
      </c>
      <c r="U59" s="333">
        <f t="shared" si="0"/>
        <v>0</v>
      </c>
    </row>
    <row r="60" spans="1:21" s="27" customFormat="1" ht="33" customHeight="1" x14ac:dyDescent="0.2">
      <c r="A60" s="41"/>
      <c r="B60" s="40"/>
      <c r="C60" s="42"/>
      <c r="D60" s="30"/>
      <c r="E60" s="121"/>
      <c r="F60" s="502" t="s">
        <v>426</v>
      </c>
      <c r="G60" s="503"/>
      <c r="H60" s="25"/>
      <c r="I60" s="28"/>
      <c r="J60" s="28"/>
      <c r="K60" s="28"/>
      <c r="L60" s="28"/>
      <c r="M60" s="28"/>
      <c r="N60" s="28"/>
      <c r="O60" s="116" t="s">
        <v>331</v>
      </c>
      <c r="P60" s="31" t="s">
        <v>339</v>
      </c>
      <c r="Q60" s="26" t="s">
        <v>485</v>
      </c>
      <c r="R60" s="31" t="s">
        <v>321</v>
      </c>
      <c r="S60" s="238">
        <f>S62</f>
        <v>100000</v>
      </c>
      <c r="T60" s="143">
        <f>T62</f>
        <v>0</v>
      </c>
      <c r="U60" s="333">
        <f t="shared" si="0"/>
        <v>0</v>
      </c>
    </row>
    <row r="61" spans="1:21" s="27" customFormat="1" ht="51" customHeight="1" x14ac:dyDescent="0.2">
      <c r="A61" s="41"/>
      <c r="B61" s="40"/>
      <c r="C61" s="42"/>
      <c r="D61" s="30"/>
      <c r="E61" s="121"/>
      <c r="F61" s="499" t="s">
        <v>50</v>
      </c>
      <c r="G61" s="500"/>
      <c r="H61" s="25"/>
      <c r="I61" s="28"/>
      <c r="J61" s="28"/>
      <c r="K61" s="28"/>
      <c r="L61" s="28"/>
      <c r="M61" s="28"/>
      <c r="N61" s="28"/>
      <c r="O61" s="116" t="s">
        <v>331</v>
      </c>
      <c r="P61" s="31" t="s">
        <v>339</v>
      </c>
      <c r="Q61" s="26" t="s">
        <v>39</v>
      </c>
      <c r="R61" s="31" t="s">
        <v>321</v>
      </c>
      <c r="S61" s="238">
        <f t="shared" ref="S61:T63" si="1">S62</f>
        <v>100000</v>
      </c>
      <c r="T61" s="143">
        <f t="shared" si="1"/>
        <v>0</v>
      </c>
      <c r="U61" s="333">
        <f t="shared" si="0"/>
        <v>0</v>
      </c>
    </row>
    <row r="62" spans="1:21" s="27" customFormat="1" ht="40.5" customHeight="1" x14ac:dyDescent="0.2">
      <c r="A62" s="22" t="s">
        <v>343</v>
      </c>
      <c r="B62" s="40"/>
      <c r="C62" s="36" t="s">
        <v>344</v>
      </c>
      <c r="D62" s="30"/>
      <c r="E62" s="121"/>
      <c r="F62" s="502" t="s">
        <v>428</v>
      </c>
      <c r="G62" s="503"/>
      <c r="H62" s="28"/>
      <c r="I62" s="28"/>
      <c r="J62" s="28"/>
      <c r="K62" s="28"/>
      <c r="L62" s="28"/>
      <c r="M62" s="28">
        <f>H62+I62+J62+K62+L62</f>
        <v>0</v>
      </c>
      <c r="N62" s="28">
        <f>M62-H62</f>
        <v>0</v>
      </c>
      <c r="O62" s="116" t="s">
        <v>331</v>
      </c>
      <c r="P62" s="31" t="s">
        <v>339</v>
      </c>
      <c r="Q62" s="31" t="s">
        <v>46</v>
      </c>
      <c r="R62" s="31" t="s">
        <v>321</v>
      </c>
      <c r="S62" s="238">
        <f t="shared" si="1"/>
        <v>100000</v>
      </c>
      <c r="T62" s="143">
        <f t="shared" si="1"/>
        <v>0</v>
      </c>
      <c r="U62" s="333">
        <f t="shared" si="0"/>
        <v>0</v>
      </c>
    </row>
    <row r="63" spans="1:21" s="27" customFormat="1" ht="24" customHeight="1" x14ac:dyDescent="0.2">
      <c r="A63" s="22"/>
      <c r="B63" s="127"/>
      <c r="C63" s="93"/>
      <c r="D63" s="30"/>
      <c r="E63" s="121"/>
      <c r="F63" s="502" t="s">
        <v>395</v>
      </c>
      <c r="G63" s="503"/>
      <c r="H63" s="28">
        <v>200000</v>
      </c>
      <c r="I63" s="28"/>
      <c r="J63" s="28"/>
      <c r="K63" s="28"/>
      <c r="L63" s="28"/>
      <c r="M63" s="28"/>
      <c r="N63" s="28"/>
      <c r="O63" s="116" t="s">
        <v>331</v>
      </c>
      <c r="P63" s="31" t="s">
        <v>339</v>
      </c>
      <c r="Q63" s="31" t="s">
        <v>46</v>
      </c>
      <c r="R63" s="31" t="s">
        <v>396</v>
      </c>
      <c r="S63" s="274">
        <f t="shared" si="1"/>
        <v>100000</v>
      </c>
      <c r="T63" s="142">
        <f t="shared" si="1"/>
        <v>0</v>
      </c>
      <c r="U63" s="333">
        <f t="shared" si="0"/>
        <v>0</v>
      </c>
    </row>
    <row r="64" spans="1:21" s="27" customFormat="1" ht="24" customHeight="1" x14ac:dyDescent="0.2">
      <c r="A64" s="22"/>
      <c r="B64" s="127"/>
      <c r="C64" s="93"/>
      <c r="D64" s="30"/>
      <c r="E64" s="121"/>
      <c r="F64" s="499" t="s">
        <v>474</v>
      </c>
      <c r="G64" s="500"/>
      <c r="H64" s="28"/>
      <c r="I64" s="28"/>
      <c r="J64" s="28"/>
      <c r="K64" s="28"/>
      <c r="L64" s="28"/>
      <c r="M64" s="28"/>
      <c r="N64" s="28"/>
      <c r="O64" s="116" t="s">
        <v>331</v>
      </c>
      <c r="P64" s="31" t="s">
        <v>339</v>
      </c>
      <c r="Q64" s="31" t="s">
        <v>46</v>
      </c>
      <c r="R64" s="31" t="s">
        <v>473</v>
      </c>
      <c r="S64" s="274">
        <v>100000</v>
      </c>
      <c r="T64" s="142">
        <v>0</v>
      </c>
      <c r="U64" s="333">
        <f t="shared" si="0"/>
        <v>0</v>
      </c>
    </row>
    <row r="65" spans="1:21" s="27" customFormat="1" ht="21.75" customHeight="1" x14ac:dyDescent="0.2">
      <c r="A65" s="41">
        <v>3003</v>
      </c>
      <c r="B65" s="603" t="s">
        <v>345</v>
      </c>
      <c r="C65" s="603"/>
      <c r="D65" s="30" t="s">
        <v>346</v>
      </c>
      <c r="E65" s="121"/>
      <c r="F65" s="486" t="s">
        <v>400</v>
      </c>
      <c r="G65" s="487"/>
      <c r="H65" s="19" t="e">
        <f>#REF!+#REF!+#REF!+#REF!+#REF!+#REF!+#REF!+#REF!+#REF!+#REF!+#REF!+#REF!+#REF!+#REF!+#REF!</f>
        <v>#REF!</v>
      </c>
      <c r="I65" s="19" t="e">
        <f>#REF!+#REF!+#REF!+#REF!+#REF!+#REF!+#REF!+#REF!+#REF!+#REF!+#REF!+#REF!+#REF!+#REF!+#REF!+#REF!+#REF!+#REF!</f>
        <v>#REF!</v>
      </c>
      <c r="J65" s="19" t="e">
        <f>#REF!+#REF!+#REF!+#REF!+#REF!+#REF!+#REF!+#REF!+#REF!+#REF!+#REF!+#REF!+#REF!+#REF!+#REF!+#REF!+#REF!+#REF!</f>
        <v>#REF!</v>
      </c>
      <c r="K65" s="19" t="e">
        <f>#REF!+#REF!+#REF!+#REF!+#REF!+#REF!+#REF!+#REF!+#REF!+#REF!+#REF!+#REF!+#REF!+#REF!+#REF!+#REF!+#REF!+#REF!</f>
        <v>#REF!</v>
      </c>
      <c r="L65" s="19" t="e">
        <f>#REF!+#REF!+#REF!+#REF!+#REF!+#REF!+#REF!+#REF!+#REF!+#REF!+#REF!+#REF!+#REF!+#REF!+#REF!+#REF!+#REF!+#REF!</f>
        <v>#REF!</v>
      </c>
      <c r="M65" s="19" t="e">
        <f>#REF!+#REF!+#REF!+#REF!+#REF!+#REF!+#REF!+#REF!+#REF!+#REF!+#REF!+#REF!+#REF!+#REF!+#REF!+#REF!+#REF!+#REF!</f>
        <v>#REF!</v>
      </c>
      <c r="N65" s="19" t="e">
        <f>#REF!+#REF!+#REF!+#REF!+#REF!+#REF!+#REF!+#REF!+#REF!+#REF!+#REF!+#REF!+#REF!+#REF!+#REF!+#REF!+#REF!+#REF!</f>
        <v>#REF!</v>
      </c>
      <c r="O65" s="156" t="s">
        <v>331</v>
      </c>
      <c r="P65" s="20" t="s">
        <v>342</v>
      </c>
      <c r="Q65" s="20" t="s">
        <v>486</v>
      </c>
      <c r="R65" s="20" t="s">
        <v>321</v>
      </c>
      <c r="S65" s="184">
        <f>S66</f>
        <v>26202294.880000003</v>
      </c>
      <c r="T65" s="188">
        <f>T66</f>
        <v>14796605.779999999</v>
      </c>
      <c r="U65" s="333">
        <f t="shared" si="0"/>
        <v>56.47064826865271</v>
      </c>
    </row>
    <row r="66" spans="1:21" s="27" customFormat="1" ht="34.5" customHeight="1" x14ac:dyDescent="0.2">
      <c r="A66" s="41"/>
      <c r="B66" s="127"/>
      <c r="C66" s="127"/>
      <c r="D66" s="30"/>
      <c r="E66" s="121"/>
      <c r="F66" s="502" t="s">
        <v>425</v>
      </c>
      <c r="G66" s="503"/>
      <c r="H66" s="503"/>
      <c r="I66" s="28"/>
      <c r="J66" s="28"/>
      <c r="K66" s="28"/>
      <c r="L66" s="28"/>
      <c r="M66" s="28"/>
      <c r="N66" s="28"/>
      <c r="O66" s="116" t="s">
        <v>331</v>
      </c>
      <c r="P66" s="31" t="s">
        <v>342</v>
      </c>
      <c r="Q66" s="31" t="s">
        <v>484</v>
      </c>
      <c r="R66" s="31" t="s">
        <v>321</v>
      </c>
      <c r="S66" s="238">
        <f>S67</f>
        <v>26202294.880000003</v>
      </c>
      <c r="T66" s="143">
        <f>T67</f>
        <v>14796605.779999999</v>
      </c>
      <c r="U66" s="333">
        <f t="shared" si="0"/>
        <v>56.47064826865271</v>
      </c>
    </row>
    <row r="67" spans="1:21" s="27" customFormat="1" ht="31.5" customHeight="1" x14ac:dyDescent="0.2">
      <c r="A67" s="41"/>
      <c r="B67" s="127"/>
      <c r="C67" s="127"/>
      <c r="D67" s="30"/>
      <c r="E67" s="121"/>
      <c r="F67" s="502" t="s">
        <v>426</v>
      </c>
      <c r="G67" s="503"/>
      <c r="H67" s="25"/>
      <c r="I67" s="28"/>
      <c r="J67" s="28"/>
      <c r="K67" s="28"/>
      <c r="L67" s="28"/>
      <c r="M67" s="28"/>
      <c r="N67" s="28"/>
      <c r="O67" s="116" t="s">
        <v>331</v>
      </c>
      <c r="P67" s="31" t="s">
        <v>342</v>
      </c>
      <c r="Q67" s="31" t="s">
        <v>485</v>
      </c>
      <c r="R67" s="31" t="s">
        <v>321</v>
      </c>
      <c r="S67" s="238">
        <f>S69+S79+S84+S89+S94+S99+S76</f>
        <v>26202294.880000003</v>
      </c>
      <c r="T67" s="143">
        <f>T69+T79+T84+T89+T94+T99+T76</f>
        <v>14796605.779999999</v>
      </c>
      <c r="U67" s="333">
        <f t="shared" si="0"/>
        <v>56.47064826865271</v>
      </c>
    </row>
    <row r="68" spans="1:21" s="27" customFormat="1" ht="47.25" customHeight="1" x14ac:dyDescent="0.2">
      <c r="A68" s="41"/>
      <c r="B68" s="127"/>
      <c r="C68" s="127"/>
      <c r="D68" s="30"/>
      <c r="E68" s="121"/>
      <c r="F68" s="499" t="s">
        <v>36</v>
      </c>
      <c r="G68" s="500"/>
      <c r="H68" s="25"/>
      <c r="I68" s="28"/>
      <c r="J68" s="28"/>
      <c r="K68" s="28"/>
      <c r="L68" s="28"/>
      <c r="M68" s="28"/>
      <c r="N68" s="28"/>
      <c r="O68" s="116" t="s">
        <v>331</v>
      </c>
      <c r="P68" s="31" t="s">
        <v>342</v>
      </c>
      <c r="Q68" s="31" t="s">
        <v>39</v>
      </c>
      <c r="R68" s="31" t="s">
        <v>321</v>
      </c>
      <c r="S68" s="238">
        <f>S69+S79+S76</f>
        <v>21200629.880000003</v>
      </c>
      <c r="T68" s="143">
        <f>T69+T79+T76</f>
        <v>13014092.539999999</v>
      </c>
      <c r="U68" s="333">
        <f t="shared" si="0"/>
        <v>61.385405120802936</v>
      </c>
    </row>
    <row r="69" spans="1:21" s="27" customFormat="1" ht="48.75" customHeight="1" x14ac:dyDescent="0.2">
      <c r="A69" s="41"/>
      <c r="B69" s="127"/>
      <c r="C69" s="127"/>
      <c r="D69" s="30"/>
      <c r="E69" s="121"/>
      <c r="F69" s="502" t="s">
        <v>427</v>
      </c>
      <c r="G69" s="503"/>
      <c r="H69" s="28"/>
      <c r="I69" s="28"/>
      <c r="J69" s="28"/>
      <c r="K69" s="28"/>
      <c r="L69" s="28"/>
      <c r="M69" s="28"/>
      <c r="N69" s="28"/>
      <c r="O69" s="116" t="s">
        <v>331</v>
      </c>
      <c r="P69" s="31" t="s">
        <v>342</v>
      </c>
      <c r="Q69" s="165" t="s">
        <v>41</v>
      </c>
      <c r="R69" s="31" t="s">
        <v>321</v>
      </c>
      <c r="S69" s="238">
        <f>S72+S70+S74</f>
        <v>14753133.9</v>
      </c>
      <c r="T69" s="143">
        <f>T72+T70+T74</f>
        <v>6589810.9299999997</v>
      </c>
      <c r="U69" s="333">
        <f t="shared" si="0"/>
        <v>44.667193930911175</v>
      </c>
    </row>
    <row r="70" spans="1:21" s="27" customFormat="1" ht="93.75" customHeight="1" x14ac:dyDescent="0.2">
      <c r="A70" s="41"/>
      <c r="B70" s="127"/>
      <c r="C70" s="127"/>
      <c r="D70" s="30"/>
      <c r="E70" s="121"/>
      <c r="F70" s="499" t="s">
        <v>389</v>
      </c>
      <c r="G70" s="500"/>
      <c r="H70" s="28">
        <v>51572</v>
      </c>
      <c r="I70" s="28"/>
      <c r="J70" s="28"/>
      <c r="K70" s="28"/>
      <c r="L70" s="28"/>
      <c r="M70" s="28"/>
      <c r="N70" s="28"/>
      <c r="O70" s="116" t="s">
        <v>331</v>
      </c>
      <c r="P70" s="31" t="s">
        <v>342</v>
      </c>
      <c r="Q70" s="165" t="s">
        <v>41</v>
      </c>
      <c r="R70" s="31" t="s">
        <v>390</v>
      </c>
      <c r="S70" s="274">
        <f>S71</f>
        <v>14374800</v>
      </c>
      <c r="T70" s="142">
        <f>T71</f>
        <v>6351307.3399999999</v>
      </c>
      <c r="U70" s="333">
        <f t="shared" si="0"/>
        <v>44.183622311266937</v>
      </c>
    </row>
    <row r="71" spans="1:21" s="27" customFormat="1" ht="48.75" customHeight="1" x14ac:dyDescent="0.2">
      <c r="A71" s="41"/>
      <c r="B71" s="127"/>
      <c r="C71" s="127"/>
      <c r="D71" s="30"/>
      <c r="E71" s="121"/>
      <c r="F71" s="499" t="s">
        <v>459</v>
      </c>
      <c r="G71" s="500"/>
      <c r="H71" s="28"/>
      <c r="I71" s="28"/>
      <c r="J71" s="28"/>
      <c r="K71" s="28"/>
      <c r="L71" s="28"/>
      <c r="M71" s="28"/>
      <c r="N71" s="28"/>
      <c r="O71" s="116" t="s">
        <v>331</v>
      </c>
      <c r="P71" s="31" t="s">
        <v>342</v>
      </c>
      <c r="Q71" s="165" t="s">
        <v>41</v>
      </c>
      <c r="R71" s="31" t="s">
        <v>460</v>
      </c>
      <c r="S71" s="274">
        <v>14374800</v>
      </c>
      <c r="T71" s="142">
        <v>6351307.3399999999</v>
      </c>
      <c r="U71" s="333">
        <f t="shared" si="0"/>
        <v>44.183622311266937</v>
      </c>
    </row>
    <row r="72" spans="1:21" s="27" customFormat="1" ht="33.75" customHeight="1" x14ac:dyDescent="0.2">
      <c r="A72" s="41"/>
      <c r="B72" s="127"/>
      <c r="C72" s="127"/>
      <c r="D72" s="30"/>
      <c r="E72" s="121"/>
      <c r="F72" s="499" t="s">
        <v>393</v>
      </c>
      <c r="G72" s="500"/>
      <c r="H72" s="28"/>
      <c r="I72" s="28"/>
      <c r="J72" s="28"/>
      <c r="K72" s="28"/>
      <c r="L72" s="28"/>
      <c r="M72" s="28"/>
      <c r="N72" s="28"/>
      <c r="O72" s="116" t="s">
        <v>331</v>
      </c>
      <c r="P72" s="31" t="s">
        <v>342</v>
      </c>
      <c r="Q72" s="165" t="s">
        <v>41</v>
      </c>
      <c r="R72" s="148" t="s">
        <v>392</v>
      </c>
      <c r="S72" s="316">
        <f>S73</f>
        <v>190900</v>
      </c>
      <c r="T72" s="142">
        <f>T73</f>
        <v>166152.79999999999</v>
      </c>
      <c r="U72" s="333">
        <f t="shared" si="0"/>
        <v>87.036563645887895</v>
      </c>
    </row>
    <row r="73" spans="1:21" s="27" customFormat="1" ht="52.5" customHeight="1" x14ac:dyDescent="0.2">
      <c r="A73" s="41"/>
      <c r="B73" s="127"/>
      <c r="C73" s="127"/>
      <c r="D73" s="30"/>
      <c r="E73" s="121"/>
      <c r="F73" s="546" t="s">
        <v>462</v>
      </c>
      <c r="G73" s="554"/>
      <c r="H73" s="218"/>
      <c r="I73" s="147"/>
      <c r="J73" s="147"/>
      <c r="K73" s="147"/>
      <c r="L73" s="147"/>
      <c r="M73" s="147"/>
      <c r="N73" s="147"/>
      <c r="O73" s="157" t="s">
        <v>331</v>
      </c>
      <c r="P73" s="148" t="s">
        <v>342</v>
      </c>
      <c r="Q73" s="165" t="s">
        <v>41</v>
      </c>
      <c r="R73" s="276" t="s">
        <v>461</v>
      </c>
      <c r="S73" s="322">
        <v>190900</v>
      </c>
      <c r="T73" s="142">
        <v>166152.79999999999</v>
      </c>
      <c r="U73" s="333">
        <f t="shared" si="0"/>
        <v>87.036563645887895</v>
      </c>
    </row>
    <row r="74" spans="1:21" s="27" customFormat="1" ht="30.75" customHeight="1" x14ac:dyDescent="0.2">
      <c r="A74" s="41"/>
      <c r="B74" s="226"/>
      <c r="C74" s="226"/>
      <c r="D74" s="30"/>
      <c r="E74" s="121"/>
      <c r="F74" s="482" t="s">
        <v>395</v>
      </c>
      <c r="G74" s="484"/>
      <c r="H74" s="143"/>
      <c r="I74" s="143"/>
      <c r="J74" s="143"/>
      <c r="K74" s="143"/>
      <c r="L74" s="143"/>
      <c r="M74" s="143"/>
      <c r="N74" s="143"/>
      <c r="O74" s="181" t="s">
        <v>331</v>
      </c>
      <c r="P74" s="133" t="s">
        <v>342</v>
      </c>
      <c r="Q74" s="165" t="s">
        <v>41</v>
      </c>
      <c r="R74" s="133" t="s">
        <v>396</v>
      </c>
      <c r="S74" s="320">
        <f>S75</f>
        <v>187433.9</v>
      </c>
      <c r="T74" s="142">
        <f>T75</f>
        <v>72350.789999999994</v>
      </c>
      <c r="U74" s="333">
        <f t="shared" si="0"/>
        <v>38.600696032041157</v>
      </c>
    </row>
    <row r="75" spans="1:21" s="27" customFormat="1" ht="27.75" customHeight="1" x14ac:dyDescent="0.2">
      <c r="A75" s="41"/>
      <c r="B75" s="226"/>
      <c r="C75" s="226"/>
      <c r="D75" s="30"/>
      <c r="E75" s="121"/>
      <c r="F75" s="415" t="s">
        <v>467</v>
      </c>
      <c r="G75" s="613"/>
      <c r="H75" s="235"/>
      <c r="I75" s="235"/>
      <c r="J75" s="235"/>
      <c r="K75" s="235"/>
      <c r="L75" s="235"/>
      <c r="M75" s="235"/>
      <c r="N75" s="235"/>
      <c r="O75" s="334" t="s">
        <v>331</v>
      </c>
      <c r="P75" s="276" t="s">
        <v>342</v>
      </c>
      <c r="Q75" s="278" t="s">
        <v>41</v>
      </c>
      <c r="R75" s="276" t="s">
        <v>468</v>
      </c>
      <c r="S75" s="322">
        <v>187433.9</v>
      </c>
      <c r="T75" s="142">
        <v>72350.789999999994</v>
      </c>
      <c r="U75" s="333">
        <f t="shared" ref="U75:U140" si="2">T75/S75*100</f>
        <v>38.600696032041157</v>
      </c>
    </row>
    <row r="76" spans="1:21" s="27" customFormat="1" ht="116.25" customHeight="1" x14ac:dyDescent="0.2">
      <c r="A76" s="41"/>
      <c r="B76" s="226"/>
      <c r="C76" s="226"/>
      <c r="D76" s="30"/>
      <c r="E76" s="121"/>
      <c r="F76" s="482" t="s">
        <v>526</v>
      </c>
      <c r="G76" s="484"/>
      <c r="H76" s="143"/>
      <c r="I76" s="143"/>
      <c r="J76" s="143"/>
      <c r="K76" s="143"/>
      <c r="L76" s="143"/>
      <c r="M76" s="143"/>
      <c r="N76" s="143"/>
      <c r="O76" s="181" t="s">
        <v>331</v>
      </c>
      <c r="P76" s="133" t="s">
        <v>342</v>
      </c>
      <c r="Q76" s="133" t="s">
        <v>53</v>
      </c>
      <c r="R76" s="133" t="s">
        <v>321</v>
      </c>
      <c r="S76" s="320">
        <f>S77</f>
        <v>311618.64</v>
      </c>
      <c r="T76" s="142">
        <f>T77</f>
        <v>311566.27</v>
      </c>
      <c r="U76" s="333">
        <f t="shared" si="2"/>
        <v>99.983194201733255</v>
      </c>
    </row>
    <row r="77" spans="1:21" s="27" customFormat="1" ht="27.75" customHeight="1" x14ac:dyDescent="0.2">
      <c r="A77" s="41"/>
      <c r="B77" s="226"/>
      <c r="C77" s="226"/>
      <c r="D77" s="30"/>
      <c r="E77" s="121"/>
      <c r="F77" s="482" t="s">
        <v>395</v>
      </c>
      <c r="G77" s="484"/>
      <c r="H77" s="143"/>
      <c r="I77" s="143"/>
      <c r="J77" s="143"/>
      <c r="K77" s="143"/>
      <c r="L77" s="143"/>
      <c r="M77" s="143"/>
      <c r="N77" s="143"/>
      <c r="O77" s="181" t="s">
        <v>331</v>
      </c>
      <c r="P77" s="133" t="s">
        <v>342</v>
      </c>
      <c r="Q77" s="133" t="s">
        <v>53</v>
      </c>
      <c r="R77" s="133" t="s">
        <v>396</v>
      </c>
      <c r="S77" s="320">
        <f>S78</f>
        <v>311618.64</v>
      </c>
      <c r="T77" s="142">
        <f>T78</f>
        <v>311566.27</v>
      </c>
      <c r="U77" s="333">
        <f t="shared" si="2"/>
        <v>99.983194201733255</v>
      </c>
    </row>
    <row r="78" spans="1:21" s="27" customFormat="1" ht="27.75" customHeight="1" x14ac:dyDescent="0.2">
      <c r="A78" s="41"/>
      <c r="B78" s="226"/>
      <c r="C78" s="226"/>
      <c r="D78" s="30"/>
      <c r="E78" s="121"/>
      <c r="F78" s="482" t="s">
        <v>467</v>
      </c>
      <c r="G78" s="484"/>
      <c r="H78" s="143"/>
      <c r="I78" s="143"/>
      <c r="J78" s="143"/>
      <c r="K78" s="143"/>
      <c r="L78" s="143"/>
      <c r="M78" s="143"/>
      <c r="N78" s="143"/>
      <c r="O78" s="181" t="s">
        <v>331</v>
      </c>
      <c r="P78" s="133" t="s">
        <v>342</v>
      </c>
      <c r="Q78" s="133" t="s">
        <v>53</v>
      </c>
      <c r="R78" s="133" t="s">
        <v>468</v>
      </c>
      <c r="S78" s="320">
        <v>311618.64</v>
      </c>
      <c r="T78" s="142">
        <v>311566.27</v>
      </c>
      <c r="U78" s="333">
        <f t="shared" si="2"/>
        <v>99.983194201733255</v>
      </c>
    </row>
    <row r="79" spans="1:21" s="4" customFormat="1" ht="133.5" customHeight="1" x14ac:dyDescent="0.2">
      <c r="A79" s="43"/>
      <c r="B79" s="46"/>
      <c r="C79" s="46"/>
      <c r="D79" s="45"/>
      <c r="E79" s="122"/>
      <c r="F79" s="482" t="s">
        <v>431</v>
      </c>
      <c r="G79" s="482"/>
      <c r="H79" s="143">
        <v>29100</v>
      </c>
      <c r="I79" s="143"/>
      <c r="J79" s="143"/>
      <c r="K79" s="143"/>
      <c r="L79" s="143"/>
      <c r="M79" s="143"/>
      <c r="N79" s="143"/>
      <c r="O79" s="181" t="s">
        <v>331</v>
      </c>
      <c r="P79" s="133" t="s">
        <v>342</v>
      </c>
      <c r="Q79" s="145" t="s">
        <v>54</v>
      </c>
      <c r="R79" s="133" t="s">
        <v>321</v>
      </c>
      <c r="S79" s="320">
        <f>S80</f>
        <v>6135877.3399999999</v>
      </c>
      <c r="T79" s="142">
        <f>T80</f>
        <v>6112715.3399999999</v>
      </c>
      <c r="U79" s="333">
        <f t="shared" si="2"/>
        <v>99.622515270163476</v>
      </c>
    </row>
    <row r="80" spans="1:21" s="4" customFormat="1" ht="24.75" customHeight="1" x14ac:dyDescent="0.2">
      <c r="A80" s="43"/>
      <c r="B80" s="46"/>
      <c r="C80" s="46"/>
      <c r="D80" s="45"/>
      <c r="E80" s="122"/>
      <c r="F80" s="592" t="s">
        <v>395</v>
      </c>
      <c r="G80" s="593"/>
      <c r="H80" s="335"/>
      <c r="I80" s="174"/>
      <c r="J80" s="174"/>
      <c r="K80" s="174"/>
      <c r="L80" s="174"/>
      <c r="M80" s="174"/>
      <c r="N80" s="174"/>
      <c r="O80" s="161" t="s">
        <v>331</v>
      </c>
      <c r="P80" s="336" t="s">
        <v>342</v>
      </c>
      <c r="Q80" s="337" t="s">
        <v>54</v>
      </c>
      <c r="R80" s="281" t="s">
        <v>396</v>
      </c>
      <c r="S80" s="355">
        <f>S81+S82</f>
        <v>6135877.3399999999</v>
      </c>
      <c r="T80" s="142">
        <f>T81+T82</f>
        <v>6112715.3399999999</v>
      </c>
      <c r="U80" s="333">
        <f t="shared" si="2"/>
        <v>99.622515270163476</v>
      </c>
    </row>
    <row r="81" spans="1:21" s="4" customFormat="1" ht="24.75" customHeight="1" x14ac:dyDescent="0.2">
      <c r="A81" s="43"/>
      <c r="B81" s="46"/>
      <c r="C81" s="46"/>
      <c r="D81" s="45"/>
      <c r="E81" s="122"/>
      <c r="F81" s="499" t="s">
        <v>478</v>
      </c>
      <c r="G81" s="500"/>
      <c r="H81" s="146"/>
      <c r="I81" s="28"/>
      <c r="J81" s="28"/>
      <c r="K81" s="28"/>
      <c r="L81" s="28"/>
      <c r="M81" s="28"/>
      <c r="N81" s="28"/>
      <c r="O81" s="116" t="s">
        <v>331</v>
      </c>
      <c r="P81" s="278" t="s">
        <v>342</v>
      </c>
      <c r="Q81" s="145" t="s">
        <v>54</v>
      </c>
      <c r="R81" s="180" t="s">
        <v>477</v>
      </c>
      <c r="S81" s="316">
        <v>4915877.34</v>
      </c>
      <c r="T81" s="142">
        <v>4892715.34</v>
      </c>
      <c r="U81" s="333">
        <f t="shared" si="2"/>
        <v>99.528832832920116</v>
      </c>
    </row>
    <row r="82" spans="1:21" s="4" customFormat="1" ht="24.75" customHeight="1" x14ac:dyDescent="0.2">
      <c r="A82" s="43"/>
      <c r="B82" s="46"/>
      <c r="C82" s="46"/>
      <c r="D82" s="45"/>
      <c r="E82" s="122"/>
      <c r="F82" s="482" t="s">
        <v>467</v>
      </c>
      <c r="G82" s="484"/>
      <c r="H82" s="146"/>
      <c r="I82" s="28"/>
      <c r="J82" s="28"/>
      <c r="K82" s="28"/>
      <c r="L82" s="28"/>
      <c r="M82" s="28"/>
      <c r="N82" s="28"/>
      <c r="O82" s="116" t="s">
        <v>331</v>
      </c>
      <c r="P82" s="278" t="s">
        <v>342</v>
      </c>
      <c r="Q82" s="145" t="s">
        <v>54</v>
      </c>
      <c r="R82" s="180" t="s">
        <v>468</v>
      </c>
      <c r="S82" s="316">
        <v>1220000</v>
      </c>
      <c r="T82" s="142">
        <v>1220000</v>
      </c>
      <c r="U82" s="333">
        <f t="shared" si="2"/>
        <v>100</v>
      </c>
    </row>
    <row r="83" spans="1:21" s="4" customFormat="1" ht="35.25" customHeight="1" x14ac:dyDescent="0.2">
      <c r="A83" s="43"/>
      <c r="B83" s="46"/>
      <c r="C83" s="46"/>
      <c r="D83" s="45"/>
      <c r="E83" s="122"/>
      <c r="F83" s="499" t="s">
        <v>43</v>
      </c>
      <c r="G83" s="500"/>
      <c r="H83" s="146"/>
      <c r="I83" s="28"/>
      <c r="J83" s="28"/>
      <c r="K83" s="28"/>
      <c r="L83" s="28"/>
      <c r="M83" s="28"/>
      <c r="N83" s="28"/>
      <c r="O83" s="116" t="s">
        <v>331</v>
      </c>
      <c r="P83" s="31" t="s">
        <v>342</v>
      </c>
      <c r="Q83" s="279" t="s">
        <v>44</v>
      </c>
      <c r="R83" s="148" t="s">
        <v>321</v>
      </c>
      <c r="S83" s="316">
        <f>S84+S89+S94+S99</f>
        <v>5001665</v>
      </c>
      <c r="T83" s="142">
        <f>T84+T89+T94+T99</f>
        <v>1782513.24</v>
      </c>
      <c r="U83" s="333">
        <f t="shared" si="2"/>
        <v>35.638397213727828</v>
      </c>
    </row>
    <row r="84" spans="1:21" s="4" customFormat="1" ht="147" customHeight="1" x14ac:dyDescent="0.2">
      <c r="A84" s="43"/>
      <c r="B84" s="46"/>
      <c r="C84" s="46"/>
      <c r="D84" s="45"/>
      <c r="E84" s="122"/>
      <c r="F84" s="502" t="s">
        <v>512</v>
      </c>
      <c r="G84" s="503"/>
      <c r="H84" s="47"/>
      <c r="I84" s="28"/>
      <c r="J84" s="28"/>
      <c r="K84" s="28"/>
      <c r="L84" s="28"/>
      <c r="M84" s="28"/>
      <c r="N84" s="28"/>
      <c r="O84" s="116" t="s">
        <v>331</v>
      </c>
      <c r="P84" s="31" t="s">
        <v>342</v>
      </c>
      <c r="Q84" s="48" t="s">
        <v>55</v>
      </c>
      <c r="R84" s="31" t="s">
        <v>321</v>
      </c>
      <c r="S84" s="274">
        <f>S85+S87</f>
        <v>2293030</v>
      </c>
      <c r="T84" s="142">
        <f>T85+T87</f>
        <v>659905.19999999995</v>
      </c>
      <c r="U84" s="333">
        <f t="shared" si="2"/>
        <v>28.77874253716698</v>
      </c>
    </row>
    <row r="85" spans="1:21" s="4" customFormat="1" ht="98.25" customHeight="1" x14ac:dyDescent="0.2">
      <c r="A85" s="43"/>
      <c r="B85" s="46"/>
      <c r="C85" s="46"/>
      <c r="D85" s="45"/>
      <c r="E85" s="122"/>
      <c r="F85" s="499" t="s">
        <v>389</v>
      </c>
      <c r="G85" s="500"/>
      <c r="H85" s="47"/>
      <c r="I85" s="28"/>
      <c r="J85" s="28"/>
      <c r="K85" s="28"/>
      <c r="L85" s="28"/>
      <c r="M85" s="28"/>
      <c r="N85" s="28"/>
      <c r="O85" s="116" t="s">
        <v>331</v>
      </c>
      <c r="P85" s="31" t="s">
        <v>342</v>
      </c>
      <c r="Q85" s="48" t="s">
        <v>55</v>
      </c>
      <c r="R85" s="31" t="s">
        <v>390</v>
      </c>
      <c r="S85" s="274">
        <f>S86</f>
        <v>1220000</v>
      </c>
      <c r="T85" s="142">
        <f>T86</f>
        <v>659905.19999999995</v>
      </c>
      <c r="U85" s="333">
        <f t="shared" si="2"/>
        <v>54.090590163934429</v>
      </c>
    </row>
    <row r="86" spans="1:21" s="4" customFormat="1" ht="53.25" customHeight="1" x14ac:dyDescent="0.2">
      <c r="A86" s="43"/>
      <c r="B86" s="46"/>
      <c r="C86" s="46"/>
      <c r="D86" s="45"/>
      <c r="E86" s="122"/>
      <c r="F86" s="499" t="s">
        <v>459</v>
      </c>
      <c r="G86" s="500"/>
      <c r="H86" s="47"/>
      <c r="I86" s="28"/>
      <c r="J86" s="28"/>
      <c r="K86" s="28"/>
      <c r="L86" s="28"/>
      <c r="M86" s="28"/>
      <c r="N86" s="28"/>
      <c r="O86" s="116" t="s">
        <v>331</v>
      </c>
      <c r="P86" s="31" t="s">
        <v>342</v>
      </c>
      <c r="Q86" s="48" t="s">
        <v>55</v>
      </c>
      <c r="R86" s="31" t="s">
        <v>460</v>
      </c>
      <c r="S86" s="274">
        <v>1220000</v>
      </c>
      <c r="T86" s="142">
        <v>659905.19999999995</v>
      </c>
      <c r="U86" s="333">
        <f t="shared" si="2"/>
        <v>54.090590163934429</v>
      </c>
    </row>
    <row r="87" spans="1:21" s="4" customFormat="1" ht="36" customHeight="1" x14ac:dyDescent="0.2">
      <c r="A87" s="43"/>
      <c r="B87" s="46"/>
      <c r="C87" s="46"/>
      <c r="D87" s="45"/>
      <c r="E87" s="122"/>
      <c r="F87" s="499" t="s">
        <v>393</v>
      </c>
      <c r="G87" s="500"/>
      <c r="H87" s="47"/>
      <c r="I87" s="28"/>
      <c r="J87" s="28"/>
      <c r="K87" s="28"/>
      <c r="L87" s="28"/>
      <c r="M87" s="28"/>
      <c r="N87" s="28"/>
      <c r="O87" s="116" t="s">
        <v>331</v>
      </c>
      <c r="P87" s="31" t="s">
        <v>342</v>
      </c>
      <c r="Q87" s="48" t="s">
        <v>55</v>
      </c>
      <c r="R87" s="31" t="s">
        <v>392</v>
      </c>
      <c r="S87" s="274">
        <f>S88</f>
        <v>1073030</v>
      </c>
      <c r="T87" s="142">
        <f>T88</f>
        <v>0</v>
      </c>
      <c r="U87" s="333">
        <f t="shared" si="2"/>
        <v>0</v>
      </c>
    </row>
    <row r="88" spans="1:21" s="4" customFormat="1" ht="36" customHeight="1" x14ac:dyDescent="0.2">
      <c r="A88" s="43"/>
      <c r="B88" s="46"/>
      <c r="C88" s="46"/>
      <c r="D88" s="45"/>
      <c r="E88" s="122"/>
      <c r="F88" s="499" t="s">
        <v>462</v>
      </c>
      <c r="G88" s="500"/>
      <c r="H88" s="47"/>
      <c r="I88" s="28"/>
      <c r="J88" s="28"/>
      <c r="K88" s="28"/>
      <c r="L88" s="28"/>
      <c r="M88" s="28"/>
      <c r="N88" s="28"/>
      <c r="O88" s="116" t="s">
        <v>331</v>
      </c>
      <c r="P88" s="31" t="s">
        <v>342</v>
      </c>
      <c r="Q88" s="48" t="s">
        <v>55</v>
      </c>
      <c r="R88" s="31" t="s">
        <v>461</v>
      </c>
      <c r="S88" s="274">
        <v>1073030</v>
      </c>
      <c r="T88" s="142">
        <v>0</v>
      </c>
      <c r="U88" s="333">
        <f t="shared" si="2"/>
        <v>0</v>
      </c>
    </row>
    <row r="89" spans="1:21" s="4" customFormat="1" ht="53.25" customHeight="1" x14ac:dyDescent="0.2">
      <c r="A89" s="43"/>
      <c r="B89" s="46"/>
      <c r="C89" s="46"/>
      <c r="D89" s="45"/>
      <c r="E89" s="122"/>
      <c r="F89" s="520" t="s">
        <v>385</v>
      </c>
      <c r="G89" s="502"/>
      <c r="H89" s="47"/>
      <c r="I89" s="28"/>
      <c r="J89" s="28"/>
      <c r="K89" s="28"/>
      <c r="L89" s="28"/>
      <c r="M89" s="28"/>
      <c r="N89" s="28"/>
      <c r="O89" s="116" t="s">
        <v>331</v>
      </c>
      <c r="P89" s="31" t="s">
        <v>342</v>
      </c>
      <c r="Q89" s="48" t="s">
        <v>56</v>
      </c>
      <c r="R89" s="31" t="s">
        <v>321</v>
      </c>
      <c r="S89" s="274">
        <f>S90+S92</f>
        <v>1137906</v>
      </c>
      <c r="T89" s="142">
        <f>T90+T92</f>
        <v>576654.22</v>
      </c>
      <c r="U89" s="333">
        <f t="shared" si="2"/>
        <v>50.676788768140781</v>
      </c>
    </row>
    <row r="90" spans="1:21" s="4" customFormat="1" ht="98.25" customHeight="1" x14ac:dyDescent="0.2">
      <c r="A90" s="43"/>
      <c r="B90" s="46"/>
      <c r="C90" s="46"/>
      <c r="D90" s="45"/>
      <c r="E90" s="122"/>
      <c r="F90" s="499" t="s">
        <v>389</v>
      </c>
      <c r="G90" s="500"/>
      <c r="H90" s="47"/>
      <c r="I90" s="28"/>
      <c r="J90" s="28"/>
      <c r="K90" s="28"/>
      <c r="L90" s="28"/>
      <c r="M90" s="28"/>
      <c r="N90" s="28"/>
      <c r="O90" s="116" t="s">
        <v>331</v>
      </c>
      <c r="P90" s="31" t="s">
        <v>342</v>
      </c>
      <c r="Q90" s="48" t="s">
        <v>56</v>
      </c>
      <c r="R90" s="31" t="s">
        <v>390</v>
      </c>
      <c r="S90" s="274">
        <f>S91</f>
        <v>1065906</v>
      </c>
      <c r="T90" s="142">
        <f>T91</f>
        <v>576654.22</v>
      </c>
      <c r="U90" s="333">
        <f t="shared" si="2"/>
        <v>54.099913125547651</v>
      </c>
    </row>
    <row r="91" spans="1:21" s="4" customFormat="1" ht="56.25" customHeight="1" x14ac:dyDescent="0.2">
      <c r="A91" s="43"/>
      <c r="B91" s="46"/>
      <c r="C91" s="46"/>
      <c r="D91" s="45"/>
      <c r="E91" s="122"/>
      <c r="F91" s="499" t="s">
        <v>459</v>
      </c>
      <c r="G91" s="500"/>
      <c r="H91" s="47"/>
      <c r="I91" s="28"/>
      <c r="J91" s="28"/>
      <c r="K91" s="28"/>
      <c r="L91" s="28"/>
      <c r="M91" s="28"/>
      <c r="N91" s="28"/>
      <c r="O91" s="116" t="s">
        <v>331</v>
      </c>
      <c r="P91" s="31" t="s">
        <v>342</v>
      </c>
      <c r="Q91" s="48" t="s">
        <v>56</v>
      </c>
      <c r="R91" s="31" t="s">
        <v>460</v>
      </c>
      <c r="S91" s="274">
        <v>1065906</v>
      </c>
      <c r="T91" s="142">
        <v>576654.22</v>
      </c>
      <c r="U91" s="333">
        <f t="shared" si="2"/>
        <v>54.099913125547651</v>
      </c>
    </row>
    <row r="92" spans="1:21" s="4" customFormat="1" ht="39.75" customHeight="1" x14ac:dyDescent="0.2">
      <c r="A92" s="43"/>
      <c r="B92" s="46"/>
      <c r="C92" s="46"/>
      <c r="D92" s="45"/>
      <c r="E92" s="122"/>
      <c r="F92" s="499" t="s">
        <v>393</v>
      </c>
      <c r="G92" s="500"/>
      <c r="H92" s="47"/>
      <c r="I92" s="28"/>
      <c r="J92" s="28"/>
      <c r="K92" s="28"/>
      <c r="L92" s="28"/>
      <c r="M92" s="28"/>
      <c r="N92" s="28"/>
      <c r="O92" s="116" t="s">
        <v>331</v>
      </c>
      <c r="P92" s="31" t="s">
        <v>342</v>
      </c>
      <c r="Q92" s="48" t="s">
        <v>56</v>
      </c>
      <c r="R92" s="31" t="s">
        <v>392</v>
      </c>
      <c r="S92" s="274">
        <f>S93</f>
        <v>72000</v>
      </c>
      <c r="T92" s="142">
        <f>T93</f>
        <v>0</v>
      </c>
      <c r="U92" s="333">
        <f t="shared" si="2"/>
        <v>0</v>
      </c>
    </row>
    <row r="93" spans="1:21" s="4" customFormat="1" ht="48" customHeight="1" x14ac:dyDescent="0.2">
      <c r="A93" s="43"/>
      <c r="B93" s="46"/>
      <c r="C93" s="46"/>
      <c r="D93" s="45"/>
      <c r="E93" s="122"/>
      <c r="F93" s="499" t="s">
        <v>462</v>
      </c>
      <c r="G93" s="500"/>
      <c r="H93" s="47"/>
      <c r="I93" s="28"/>
      <c r="J93" s="28"/>
      <c r="K93" s="28"/>
      <c r="L93" s="28"/>
      <c r="M93" s="28"/>
      <c r="N93" s="28"/>
      <c r="O93" s="116" t="s">
        <v>331</v>
      </c>
      <c r="P93" s="31" t="s">
        <v>342</v>
      </c>
      <c r="Q93" s="48" t="s">
        <v>56</v>
      </c>
      <c r="R93" s="31" t="s">
        <v>461</v>
      </c>
      <c r="S93" s="274">
        <v>72000</v>
      </c>
      <c r="T93" s="142">
        <v>0</v>
      </c>
      <c r="U93" s="333">
        <f t="shared" si="2"/>
        <v>0</v>
      </c>
    </row>
    <row r="94" spans="1:21" s="4" customFormat="1" ht="56.25" customHeight="1" x14ac:dyDescent="0.2">
      <c r="A94" s="43"/>
      <c r="B94" s="46"/>
      <c r="C94" s="46"/>
      <c r="D94" s="45"/>
      <c r="E94" s="122"/>
      <c r="F94" s="520" t="s">
        <v>430</v>
      </c>
      <c r="G94" s="502"/>
      <c r="H94" s="47"/>
      <c r="I94" s="28"/>
      <c r="J94" s="28"/>
      <c r="K94" s="28"/>
      <c r="L94" s="28"/>
      <c r="M94" s="28"/>
      <c r="N94" s="28"/>
      <c r="O94" s="116" t="s">
        <v>331</v>
      </c>
      <c r="P94" s="31" t="s">
        <v>342</v>
      </c>
      <c r="Q94" s="48" t="s">
        <v>57</v>
      </c>
      <c r="R94" s="31" t="s">
        <v>321</v>
      </c>
      <c r="S94" s="274">
        <f>S95+S97</f>
        <v>753255</v>
      </c>
      <c r="T94" s="142">
        <f>T95+T97</f>
        <v>299303.08</v>
      </c>
      <c r="U94" s="333">
        <f t="shared" si="2"/>
        <v>39.734629043285473</v>
      </c>
    </row>
    <row r="95" spans="1:21" s="4" customFormat="1" ht="96.75" customHeight="1" x14ac:dyDescent="0.2">
      <c r="A95" s="43"/>
      <c r="B95" s="46"/>
      <c r="C95" s="46"/>
      <c r="D95" s="45"/>
      <c r="E95" s="122"/>
      <c r="F95" s="499" t="s">
        <v>389</v>
      </c>
      <c r="G95" s="500"/>
      <c r="H95" s="47"/>
      <c r="I95" s="28"/>
      <c r="J95" s="28"/>
      <c r="K95" s="28"/>
      <c r="L95" s="28"/>
      <c r="M95" s="28"/>
      <c r="N95" s="28"/>
      <c r="O95" s="116" t="s">
        <v>331</v>
      </c>
      <c r="P95" s="31" t="s">
        <v>342</v>
      </c>
      <c r="Q95" s="48" t="s">
        <v>57</v>
      </c>
      <c r="R95" s="31" t="s">
        <v>390</v>
      </c>
      <c r="S95" s="274">
        <f>S96</f>
        <v>691455</v>
      </c>
      <c r="T95" s="142">
        <f>T96</f>
        <v>299303.08</v>
      </c>
      <c r="U95" s="333">
        <f t="shared" si="2"/>
        <v>43.285981011056393</v>
      </c>
    </row>
    <row r="96" spans="1:21" s="4" customFormat="1" ht="49.5" customHeight="1" x14ac:dyDescent="0.2">
      <c r="A96" s="43"/>
      <c r="B96" s="46"/>
      <c r="C96" s="46"/>
      <c r="D96" s="45"/>
      <c r="E96" s="122"/>
      <c r="F96" s="499" t="s">
        <v>459</v>
      </c>
      <c r="G96" s="500"/>
      <c r="H96" s="47"/>
      <c r="I96" s="28"/>
      <c r="J96" s="28"/>
      <c r="K96" s="28"/>
      <c r="L96" s="28"/>
      <c r="M96" s="28"/>
      <c r="N96" s="28"/>
      <c r="O96" s="116" t="s">
        <v>331</v>
      </c>
      <c r="P96" s="31" t="s">
        <v>342</v>
      </c>
      <c r="Q96" s="48" t="s">
        <v>57</v>
      </c>
      <c r="R96" s="31" t="s">
        <v>460</v>
      </c>
      <c r="S96" s="274">
        <v>691455</v>
      </c>
      <c r="T96" s="142">
        <v>299303.08</v>
      </c>
      <c r="U96" s="333">
        <f t="shared" si="2"/>
        <v>43.285981011056393</v>
      </c>
    </row>
    <row r="97" spans="1:21" s="4" customFormat="1" ht="36" customHeight="1" x14ac:dyDescent="0.2">
      <c r="A97" s="43"/>
      <c r="B97" s="46"/>
      <c r="C97" s="46"/>
      <c r="D97" s="45"/>
      <c r="E97" s="122"/>
      <c r="F97" s="499" t="s">
        <v>393</v>
      </c>
      <c r="G97" s="500"/>
      <c r="H97" s="47"/>
      <c r="I97" s="28"/>
      <c r="J97" s="28"/>
      <c r="K97" s="28"/>
      <c r="L97" s="28"/>
      <c r="M97" s="28"/>
      <c r="N97" s="28"/>
      <c r="O97" s="116" t="s">
        <v>331</v>
      </c>
      <c r="P97" s="31" t="s">
        <v>342</v>
      </c>
      <c r="Q97" s="48" t="s">
        <v>57</v>
      </c>
      <c r="R97" s="31" t="s">
        <v>392</v>
      </c>
      <c r="S97" s="274">
        <f>S98</f>
        <v>61800</v>
      </c>
      <c r="T97" s="142">
        <f>T98</f>
        <v>0</v>
      </c>
      <c r="U97" s="333">
        <f t="shared" si="2"/>
        <v>0</v>
      </c>
    </row>
    <row r="98" spans="1:21" s="4" customFormat="1" ht="48.75" customHeight="1" x14ac:dyDescent="0.2">
      <c r="A98" s="43"/>
      <c r="B98" s="46"/>
      <c r="C98" s="46"/>
      <c r="D98" s="45"/>
      <c r="E98" s="122"/>
      <c r="F98" s="499" t="s">
        <v>462</v>
      </c>
      <c r="G98" s="500"/>
      <c r="H98" s="47"/>
      <c r="I98" s="28"/>
      <c r="J98" s="28"/>
      <c r="K98" s="28"/>
      <c r="L98" s="28"/>
      <c r="M98" s="28"/>
      <c r="N98" s="28"/>
      <c r="O98" s="116" t="s">
        <v>331</v>
      </c>
      <c r="P98" s="31" t="s">
        <v>342</v>
      </c>
      <c r="Q98" s="48" t="s">
        <v>57</v>
      </c>
      <c r="R98" s="31" t="s">
        <v>461</v>
      </c>
      <c r="S98" s="274">
        <v>61800</v>
      </c>
      <c r="T98" s="142">
        <v>0</v>
      </c>
      <c r="U98" s="333">
        <f t="shared" si="2"/>
        <v>0</v>
      </c>
    </row>
    <row r="99" spans="1:21" s="4" customFormat="1" ht="81.75" customHeight="1" x14ac:dyDescent="0.2">
      <c r="A99" s="43"/>
      <c r="B99" s="46"/>
      <c r="C99" s="46"/>
      <c r="D99" s="45"/>
      <c r="E99" s="122"/>
      <c r="F99" s="520" t="s">
        <v>429</v>
      </c>
      <c r="G99" s="594"/>
      <c r="H99" s="47"/>
      <c r="I99" s="28"/>
      <c r="J99" s="28"/>
      <c r="K99" s="28"/>
      <c r="L99" s="28"/>
      <c r="M99" s="28"/>
      <c r="N99" s="28"/>
      <c r="O99" s="116" t="s">
        <v>331</v>
      </c>
      <c r="P99" s="31" t="s">
        <v>342</v>
      </c>
      <c r="Q99" s="48" t="s">
        <v>58</v>
      </c>
      <c r="R99" s="31" t="s">
        <v>321</v>
      </c>
      <c r="S99" s="274">
        <f>S100+S102</f>
        <v>817474</v>
      </c>
      <c r="T99" s="274">
        <f>T100+T102</f>
        <v>246650.74</v>
      </c>
      <c r="U99" s="333">
        <f t="shared" si="2"/>
        <v>30.172303950951346</v>
      </c>
    </row>
    <row r="100" spans="1:21" s="4" customFormat="1" ht="94.5" customHeight="1" x14ac:dyDescent="0.2">
      <c r="A100" s="43"/>
      <c r="B100" s="46"/>
      <c r="C100" s="46"/>
      <c r="D100" s="45"/>
      <c r="E100" s="122"/>
      <c r="F100" s="499" t="s">
        <v>389</v>
      </c>
      <c r="G100" s="500"/>
      <c r="H100" s="47"/>
      <c r="I100" s="28"/>
      <c r="J100" s="28"/>
      <c r="K100" s="28"/>
      <c r="L100" s="28"/>
      <c r="M100" s="28"/>
      <c r="N100" s="28"/>
      <c r="O100" s="116" t="s">
        <v>331</v>
      </c>
      <c r="P100" s="31" t="s">
        <v>342</v>
      </c>
      <c r="Q100" s="48" t="s">
        <v>58</v>
      </c>
      <c r="R100" s="31" t="s">
        <v>390</v>
      </c>
      <c r="S100" s="274">
        <f>S101</f>
        <v>807474</v>
      </c>
      <c r="T100" s="142">
        <f>T101</f>
        <v>246650.74</v>
      </c>
      <c r="U100" s="333">
        <f t="shared" si="2"/>
        <v>30.545966805123136</v>
      </c>
    </row>
    <row r="101" spans="1:21" s="4" customFormat="1" ht="49.5" customHeight="1" x14ac:dyDescent="0.2">
      <c r="A101" s="43"/>
      <c r="B101" s="46"/>
      <c r="C101" s="46"/>
      <c r="D101" s="45"/>
      <c r="E101" s="122"/>
      <c r="F101" s="499" t="s">
        <v>459</v>
      </c>
      <c r="G101" s="500"/>
      <c r="H101" s="47"/>
      <c r="I101" s="28"/>
      <c r="J101" s="28"/>
      <c r="K101" s="28"/>
      <c r="L101" s="28"/>
      <c r="M101" s="28"/>
      <c r="N101" s="28"/>
      <c r="O101" s="116" t="s">
        <v>331</v>
      </c>
      <c r="P101" s="31" t="s">
        <v>342</v>
      </c>
      <c r="Q101" s="48" t="s">
        <v>58</v>
      </c>
      <c r="R101" s="31" t="s">
        <v>460</v>
      </c>
      <c r="S101" s="274">
        <v>807474</v>
      </c>
      <c r="T101" s="142">
        <v>246650.74</v>
      </c>
      <c r="U101" s="333">
        <f t="shared" si="2"/>
        <v>30.545966805123136</v>
      </c>
    </row>
    <row r="102" spans="1:21" s="4" customFormat="1" ht="49.5" customHeight="1" x14ac:dyDescent="0.2">
      <c r="A102" s="391"/>
      <c r="B102" s="46"/>
      <c r="C102" s="46"/>
      <c r="D102" s="45"/>
      <c r="E102" s="122"/>
      <c r="F102" s="499" t="s">
        <v>393</v>
      </c>
      <c r="G102" s="500"/>
      <c r="H102" s="47"/>
      <c r="I102" s="28"/>
      <c r="J102" s="28"/>
      <c r="K102" s="28"/>
      <c r="L102" s="28"/>
      <c r="M102" s="28"/>
      <c r="N102" s="28"/>
      <c r="O102" s="116" t="s">
        <v>331</v>
      </c>
      <c r="P102" s="31" t="s">
        <v>342</v>
      </c>
      <c r="Q102" s="48" t="s">
        <v>58</v>
      </c>
      <c r="R102" s="165" t="s">
        <v>392</v>
      </c>
      <c r="S102" s="142">
        <f>S103</f>
        <v>10000</v>
      </c>
      <c r="T102" s="320">
        <f>T103</f>
        <v>0</v>
      </c>
      <c r="U102" s="256">
        <f t="shared" si="2"/>
        <v>0</v>
      </c>
    </row>
    <row r="103" spans="1:21" s="4" customFormat="1" ht="49.5" customHeight="1" x14ac:dyDescent="0.2">
      <c r="A103" s="391"/>
      <c r="B103" s="46"/>
      <c r="C103" s="46"/>
      <c r="D103" s="45"/>
      <c r="E103" s="122"/>
      <c r="F103" s="499" t="s">
        <v>462</v>
      </c>
      <c r="G103" s="500"/>
      <c r="H103" s="47"/>
      <c r="I103" s="28"/>
      <c r="J103" s="28"/>
      <c r="K103" s="28"/>
      <c r="L103" s="28"/>
      <c r="M103" s="28"/>
      <c r="N103" s="28"/>
      <c r="O103" s="116" t="s">
        <v>331</v>
      </c>
      <c r="P103" s="31" t="s">
        <v>342</v>
      </c>
      <c r="Q103" s="48" t="s">
        <v>58</v>
      </c>
      <c r="R103" s="165" t="s">
        <v>461</v>
      </c>
      <c r="S103" s="142">
        <v>10000</v>
      </c>
      <c r="T103" s="320">
        <v>0</v>
      </c>
      <c r="U103" s="256">
        <f t="shared" si="2"/>
        <v>0</v>
      </c>
    </row>
    <row r="104" spans="1:21" s="54" customFormat="1" ht="19.5" customHeight="1" x14ac:dyDescent="0.2">
      <c r="A104" s="55" t="s">
        <v>352</v>
      </c>
      <c r="B104" s="485" t="s">
        <v>353</v>
      </c>
      <c r="C104" s="485"/>
      <c r="D104" s="53" t="s">
        <v>354</v>
      </c>
      <c r="E104" s="123"/>
      <c r="F104" s="486" t="s">
        <v>355</v>
      </c>
      <c r="G104" s="487"/>
      <c r="H104" s="19"/>
      <c r="I104" s="19"/>
      <c r="J104" s="19"/>
      <c r="K104" s="19"/>
      <c r="L104" s="19"/>
      <c r="M104" s="28"/>
      <c r="N104" s="28">
        <f>M104-H104</f>
        <v>0</v>
      </c>
      <c r="O104" s="156" t="s">
        <v>331</v>
      </c>
      <c r="P104" s="20" t="s">
        <v>354</v>
      </c>
      <c r="Q104" s="20" t="s">
        <v>486</v>
      </c>
      <c r="R104" s="20" t="s">
        <v>321</v>
      </c>
      <c r="S104" s="315">
        <f>S112+S106</f>
        <v>1441023</v>
      </c>
      <c r="T104" s="140">
        <f>T112+T106</f>
        <v>1437715.36</v>
      </c>
      <c r="U104" s="379">
        <f t="shared" si="2"/>
        <v>99.770465842668727</v>
      </c>
    </row>
    <row r="105" spans="1:21" s="54" customFormat="1" ht="19.5" customHeight="1" x14ac:dyDescent="0.2">
      <c r="A105" s="224"/>
      <c r="B105" s="183"/>
      <c r="C105" s="183"/>
      <c r="D105" s="53"/>
      <c r="E105" s="123"/>
      <c r="F105" s="595" t="s">
        <v>451</v>
      </c>
      <c r="G105" s="596"/>
      <c r="H105" s="186"/>
      <c r="I105" s="186"/>
      <c r="J105" s="186"/>
      <c r="K105" s="186"/>
      <c r="L105" s="186"/>
      <c r="M105" s="218"/>
      <c r="N105" s="218"/>
      <c r="O105" s="156" t="s">
        <v>331</v>
      </c>
      <c r="P105" s="20" t="s">
        <v>449</v>
      </c>
      <c r="Q105" s="20" t="s">
        <v>486</v>
      </c>
      <c r="R105" s="20" t="s">
        <v>321</v>
      </c>
      <c r="S105" s="315">
        <f t="shared" ref="S105:T110" si="3">S106</f>
        <v>3223</v>
      </c>
      <c r="T105" s="140">
        <f t="shared" si="3"/>
        <v>0</v>
      </c>
      <c r="U105" s="379">
        <f t="shared" si="2"/>
        <v>0</v>
      </c>
    </row>
    <row r="106" spans="1:21" s="54" customFormat="1" ht="33" customHeight="1" x14ac:dyDescent="0.2">
      <c r="A106" s="224"/>
      <c r="B106" s="183"/>
      <c r="C106" s="183"/>
      <c r="D106" s="53"/>
      <c r="E106" s="123"/>
      <c r="F106" s="482" t="s">
        <v>425</v>
      </c>
      <c r="G106" s="482"/>
      <c r="H106" s="482"/>
      <c r="I106" s="186"/>
      <c r="J106" s="186"/>
      <c r="K106" s="186"/>
      <c r="L106" s="186"/>
      <c r="M106" s="218"/>
      <c r="N106" s="218"/>
      <c r="O106" s="116" t="s">
        <v>331</v>
      </c>
      <c r="P106" s="31" t="s">
        <v>449</v>
      </c>
      <c r="Q106" s="31" t="s">
        <v>484</v>
      </c>
      <c r="R106" s="31" t="s">
        <v>321</v>
      </c>
      <c r="S106" s="274">
        <f t="shared" si="3"/>
        <v>3223</v>
      </c>
      <c r="T106" s="142">
        <f t="shared" si="3"/>
        <v>0</v>
      </c>
      <c r="U106" s="333">
        <f t="shared" si="2"/>
        <v>0</v>
      </c>
    </row>
    <row r="107" spans="1:21" s="54" customFormat="1" ht="32.25" customHeight="1" x14ac:dyDescent="0.2">
      <c r="A107" s="224"/>
      <c r="B107" s="183"/>
      <c r="C107" s="183"/>
      <c r="D107" s="53"/>
      <c r="E107" s="123"/>
      <c r="F107" s="482" t="s">
        <v>426</v>
      </c>
      <c r="G107" s="482"/>
      <c r="H107" s="221"/>
      <c r="I107" s="186"/>
      <c r="J107" s="186"/>
      <c r="K107" s="186"/>
      <c r="L107" s="186"/>
      <c r="M107" s="218"/>
      <c r="N107" s="218"/>
      <c r="O107" s="116" t="s">
        <v>331</v>
      </c>
      <c r="P107" s="31" t="s">
        <v>449</v>
      </c>
      <c r="Q107" s="31" t="s">
        <v>485</v>
      </c>
      <c r="R107" s="31" t="s">
        <v>321</v>
      </c>
      <c r="S107" s="274">
        <f t="shared" si="3"/>
        <v>3223</v>
      </c>
      <c r="T107" s="142">
        <f t="shared" si="3"/>
        <v>0</v>
      </c>
      <c r="U107" s="333">
        <f t="shared" si="2"/>
        <v>0</v>
      </c>
    </row>
    <row r="108" spans="1:21" s="54" customFormat="1" ht="37.5" customHeight="1" x14ac:dyDescent="0.2">
      <c r="A108" s="224"/>
      <c r="B108" s="183"/>
      <c r="C108" s="183"/>
      <c r="D108" s="53"/>
      <c r="E108" s="123"/>
      <c r="F108" s="499" t="s">
        <v>43</v>
      </c>
      <c r="G108" s="500"/>
      <c r="H108" s="221"/>
      <c r="I108" s="186"/>
      <c r="J108" s="186"/>
      <c r="K108" s="186"/>
      <c r="L108" s="186"/>
      <c r="M108" s="218"/>
      <c r="N108" s="218"/>
      <c r="O108" s="116" t="s">
        <v>331</v>
      </c>
      <c r="P108" s="31" t="s">
        <v>449</v>
      </c>
      <c r="Q108" s="31" t="s">
        <v>44</v>
      </c>
      <c r="R108" s="31" t="s">
        <v>321</v>
      </c>
      <c r="S108" s="274">
        <f t="shared" si="3"/>
        <v>3223</v>
      </c>
      <c r="T108" s="142">
        <f t="shared" si="3"/>
        <v>0</v>
      </c>
      <c r="U108" s="333">
        <f t="shared" si="2"/>
        <v>0</v>
      </c>
    </row>
    <row r="109" spans="1:21" s="54" customFormat="1" ht="177.75" customHeight="1" x14ac:dyDescent="0.2">
      <c r="A109" s="224"/>
      <c r="B109" s="183"/>
      <c r="C109" s="183"/>
      <c r="D109" s="53"/>
      <c r="E109" s="123"/>
      <c r="F109" s="531" t="s">
        <v>151</v>
      </c>
      <c r="G109" s="572"/>
      <c r="H109" s="28"/>
      <c r="I109" s="186"/>
      <c r="J109" s="186"/>
      <c r="K109" s="186"/>
      <c r="L109" s="186"/>
      <c r="M109" s="218"/>
      <c r="N109" s="218"/>
      <c r="O109" s="116" t="s">
        <v>331</v>
      </c>
      <c r="P109" s="31" t="s">
        <v>449</v>
      </c>
      <c r="Q109" s="31" t="s">
        <v>152</v>
      </c>
      <c r="R109" s="31" t="s">
        <v>321</v>
      </c>
      <c r="S109" s="274">
        <f t="shared" si="3"/>
        <v>3223</v>
      </c>
      <c r="T109" s="142">
        <f t="shared" si="3"/>
        <v>0</v>
      </c>
      <c r="U109" s="333">
        <f t="shared" si="2"/>
        <v>0</v>
      </c>
    </row>
    <row r="110" spans="1:21" s="54" customFormat="1" ht="96" customHeight="1" x14ac:dyDescent="0.2">
      <c r="A110" s="224"/>
      <c r="B110" s="183"/>
      <c r="C110" s="183"/>
      <c r="D110" s="53"/>
      <c r="E110" s="123"/>
      <c r="F110" s="483" t="s">
        <v>389</v>
      </c>
      <c r="G110" s="484"/>
      <c r="H110" s="28"/>
      <c r="I110" s="186"/>
      <c r="J110" s="186"/>
      <c r="K110" s="186"/>
      <c r="L110" s="186"/>
      <c r="M110" s="218"/>
      <c r="N110" s="218"/>
      <c r="O110" s="116" t="s">
        <v>331</v>
      </c>
      <c r="P110" s="31" t="s">
        <v>449</v>
      </c>
      <c r="Q110" s="31" t="s">
        <v>152</v>
      </c>
      <c r="R110" s="31" t="s">
        <v>390</v>
      </c>
      <c r="S110" s="274">
        <f t="shared" si="3"/>
        <v>3223</v>
      </c>
      <c r="T110" s="142">
        <f t="shared" si="3"/>
        <v>0</v>
      </c>
      <c r="U110" s="333">
        <f t="shared" si="2"/>
        <v>0</v>
      </c>
    </row>
    <row r="111" spans="1:21" s="54" customFormat="1" ht="34.5" customHeight="1" x14ac:dyDescent="0.2">
      <c r="A111" s="224"/>
      <c r="B111" s="183"/>
      <c r="C111" s="183"/>
      <c r="D111" s="53"/>
      <c r="E111" s="123"/>
      <c r="F111" s="524" t="s">
        <v>464</v>
      </c>
      <c r="G111" s="525"/>
      <c r="H111" s="28"/>
      <c r="I111" s="186"/>
      <c r="J111" s="186"/>
      <c r="K111" s="186"/>
      <c r="L111" s="186"/>
      <c r="M111" s="218"/>
      <c r="N111" s="218"/>
      <c r="O111" s="116" t="s">
        <v>331</v>
      </c>
      <c r="P111" s="31" t="s">
        <v>449</v>
      </c>
      <c r="Q111" s="31" t="s">
        <v>152</v>
      </c>
      <c r="R111" s="31" t="s">
        <v>463</v>
      </c>
      <c r="S111" s="274">
        <v>3223</v>
      </c>
      <c r="T111" s="142">
        <v>0</v>
      </c>
      <c r="U111" s="333">
        <f t="shared" si="2"/>
        <v>0</v>
      </c>
    </row>
    <row r="112" spans="1:21" s="54" customFormat="1" ht="33" customHeight="1" x14ac:dyDescent="0.2">
      <c r="A112" s="224"/>
      <c r="B112" s="183"/>
      <c r="C112" s="183"/>
      <c r="D112" s="53"/>
      <c r="E112" s="123"/>
      <c r="F112" s="489" t="s">
        <v>402</v>
      </c>
      <c r="G112" s="489"/>
      <c r="H112" s="188" t="e">
        <f>#REF!+#REF!+#REF!+#REF!+#REF!+#REF!+#REF!</f>
        <v>#REF!</v>
      </c>
      <c r="I112" s="188" t="e">
        <f>#REF!+#REF!+#REF!+#REF!+#REF!+#REF!+#REF!</f>
        <v>#REF!</v>
      </c>
      <c r="J112" s="188" t="e">
        <f>#REF!+#REF!+#REF!+#REF!+#REF!+#REF!+#REF!</f>
        <v>#REF!</v>
      </c>
      <c r="K112" s="188" t="e">
        <f>#REF!+#REF!+#REF!+#REF!+#REF!+#REF!+#REF!</f>
        <v>#REF!</v>
      </c>
      <c r="L112" s="188" t="e">
        <f>#REF!+#REF!+#REF!+#REF!+#REF!+#REF!+#REF!</f>
        <v>#REF!</v>
      </c>
      <c r="M112" s="188" t="e">
        <f>#REF!+#REF!+#REF!+#REF!+#REF!+#REF!+#REF!</f>
        <v>#REF!</v>
      </c>
      <c r="N112" s="188" t="e">
        <f>#REF!+#REF!+#REF!+#REF!+#REF!+#REF!+#REF!</f>
        <v>#REF!</v>
      </c>
      <c r="O112" s="141" t="s">
        <v>331</v>
      </c>
      <c r="P112" s="139" t="s">
        <v>358</v>
      </c>
      <c r="Q112" s="139" t="s">
        <v>486</v>
      </c>
      <c r="R112" s="139" t="s">
        <v>321</v>
      </c>
      <c r="S112" s="356">
        <f>S113</f>
        <v>1437800</v>
      </c>
      <c r="T112" s="255">
        <f>T113</f>
        <v>1437715.36</v>
      </c>
      <c r="U112" s="379">
        <f t="shared" si="2"/>
        <v>99.994113228543611</v>
      </c>
    </row>
    <row r="113" spans="1:21" s="54" customFormat="1" ht="33" customHeight="1" x14ac:dyDescent="0.2">
      <c r="A113" s="224"/>
      <c r="B113" s="183"/>
      <c r="C113" s="183"/>
      <c r="D113" s="53"/>
      <c r="E113" s="123"/>
      <c r="F113" s="482" t="s">
        <v>425</v>
      </c>
      <c r="G113" s="482"/>
      <c r="H113" s="482"/>
      <c r="I113" s="143"/>
      <c r="J113" s="143"/>
      <c r="K113" s="143"/>
      <c r="L113" s="143"/>
      <c r="M113" s="143"/>
      <c r="N113" s="143"/>
      <c r="O113" s="181" t="s">
        <v>331</v>
      </c>
      <c r="P113" s="133" t="s">
        <v>358</v>
      </c>
      <c r="Q113" s="133" t="s">
        <v>484</v>
      </c>
      <c r="R113" s="133" t="s">
        <v>321</v>
      </c>
      <c r="S113" s="313">
        <f>S114</f>
        <v>1437800</v>
      </c>
      <c r="T113" s="253">
        <f>T114</f>
        <v>1437715.36</v>
      </c>
      <c r="U113" s="333">
        <f t="shared" si="2"/>
        <v>99.994113228543611</v>
      </c>
    </row>
    <row r="114" spans="1:21" s="54" customFormat="1" ht="32.25" customHeight="1" x14ac:dyDescent="0.2">
      <c r="A114" s="224"/>
      <c r="B114" s="183"/>
      <c r="C114" s="183"/>
      <c r="D114" s="53"/>
      <c r="E114" s="123"/>
      <c r="F114" s="482" t="s">
        <v>426</v>
      </c>
      <c r="G114" s="482"/>
      <c r="H114" s="221"/>
      <c r="I114" s="143"/>
      <c r="J114" s="143"/>
      <c r="K114" s="143"/>
      <c r="L114" s="143"/>
      <c r="M114" s="143"/>
      <c r="N114" s="143"/>
      <c r="O114" s="181" t="s">
        <v>331</v>
      </c>
      <c r="P114" s="133" t="s">
        <v>358</v>
      </c>
      <c r="Q114" s="133" t="s">
        <v>485</v>
      </c>
      <c r="R114" s="133" t="s">
        <v>321</v>
      </c>
      <c r="S114" s="313">
        <f>S116</f>
        <v>1437800</v>
      </c>
      <c r="T114" s="253">
        <f>T116</f>
        <v>1437715.36</v>
      </c>
      <c r="U114" s="333">
        <f t="shared" si="2"/>
        <v>99.994113228543611</v>
      </c>
    </row>
    <row r="115" spans="1:21" s="54" customFormat="1" ht="54.75" customHeight="1" x14ac:dyDescent="0.2">
      <c r="A115" s="224"/>
      <c r="B115" s="183"/>
      <c r="C115" s="183"/>
      <c r="D115" s="53"/>
      <c r="E115" s="123"/>
      <c r="F115" s="480" t="s">
        <v>50</v>
      </c>
      <c r="G115" s="481"/>
      <c r="H115" s="221"/>
      <c r="I115" s="143"/>
      <c r="J115" s="143"/>
      <c r="K115" s="143"/>
      <c r="L115" s="143"/>
      <c r="M115" s="143"/>
      <c r="N115" s="143"/>
      <c r="O115" s="181" t="s">
        <v>331</v>
      </c>
      <c r="P115" s="133" t="s">
        <v>358</v>
      </c>
      <c r="Q115" s="133" t="s">
        <v>39</v>
      </c>
      <c r="R115" s="133" t="s">
        <v>321</v>
      </c>
      <c r="S115" s="313">
        <f t="shared" ref="S115:T117" si="4">S116</f>
        <v>1437800</v>
      </c>
      <c r="T115" s="253">
        <f t="shared" si="4"/>
        <v>1437715.36</v>
      </c>
      <c r="U115" s="333">
        <f t="shared" si="2"/>
        <v>99.994113228543611</v>
      </c>
    </row>
    <row r="116" spans="1:21" s="54" customFormat="1" ht="48.75" customHeight="1" x14ac:dyDescent="0.2">
      <c r="A116" s="224"/>
      <c r="B116" s="183"/>
      <c r="C116" s="183"/>
      <c r="D116" s="53"/>
      <c r="E116" s="123"/>
      <c r="F116" s="490" t="s">
        <v>445</v>
      </c>
      <c r="G116" s="490"/>
      <c r="H116" s="143"/>
      <c r="I116" s="143"/>
      <c r="J116" s="143"/>
      <c r="K116" s="143"/>
      <c r="L116" s="143"/>
      <c r="M116" s="143"/>
      <c r="N116" s="143"/>
      <c r="O116" s="181" t="s">
        <v>331</v>
      </c>
      <c r="P116" s="133" t="s">
        <v>358</v>
      </c>
      <c r="Q116" s="133" t="s">
        <v>186</v>
      </c>
      <c r="R116" s="276" t="s">
        <v>321</v>
      </c>
      <c r="S116" s="357">
        <f t="shared" si="4"/>
        <v>1437800</v>
      </c>
      <c r="T116" s="253">
        <f t="shared" si="4"/>
        <v>1437715.36</v>
      </c>
      <c r="U116" s="333">
        <f t="shared" si="2"/>
        <v>99.994113228543611</v>
      </c>
    </row>
    <row r="117" spans="1:21" s="54" customFormat="1" ht="33" customHeight="1" x14ac:dyDescent="0.2">
      <c r="A117" s="224"/>
      <c r="B117" s="183"/>
      <c r="C117" s="183"/>
      <c r="D117" s="53"/>
      <c r="E117" s="123"/>
      <c r="F117" s="482" t="s">
        <v>393</v>
      </c>
      <c r="G117" s="484"/>
      <c r="H117" s="218"/>
      <c r="I117" s="218"/>
      <c r="J117" s="218"/>
      <c r="K117" s="218"/>
      <c r="L117" s="218"/>
      <c r="M117" s="218"/>
      <c r="N117" s="218"/>
      <c r="O117" s="181" t="s">
        <v>331</v>
      </c>
      <c r="P117" s="133" t="s">
        <v>358</v>
      </c>
      <c r="Q117" s="133" t="s">
        <v>186</v>
      </c>
      <c r="R117" s="133" t="s">
        <v>392</v>
      </c>
      <c r="S117" s="313">
        <f t="shared" si="4"/>
        <v>1437800</v>
      </c>
      <c r="T117" s="253">
        <f t="shared" si="4"/>
        <v>1437715.36</v>
      </c>
      <c r="U117" s="333">
        <f t="shared" si="2"/>
        <v>99.994113228543611</v>
      </c>
    </row>
    <row r="118" spans="1:21" s="54" customFormat="1" ht="54.75" customHeight="1" x14ac:dyDescent="0.2">
      <c r="A118" s="224"/>
      <c r="B118" s="183"/>
      <c r="C118" s="183"/>
      <c r="D118" s="53"/>
      <c r="E118" s="123"/>
      <c r="F118" s="482" t="s">
        <v>462</v>
      </c>
      <c r="G118" s="484"/>
      <c r="H118" s="218"/>
      <c r="I118" s="218"/>
      <c r="J118" s="218"/>
      <c r="K118" s="218"/>
      <c r="L118" s="218"/>
      <c r="M118" s="218"/>
      <c r="N118" s="218"/>
      <c r="O118" s="181" t="s">
        <v>331</v>
      </c>
      <c r="P118" s="133" t="s">
        <v>358</v>
      </c>
      <c r="Q118" s="133" t="s">
        <v>186</v>
      </c>
      <c r="R118" s="133" t="s">
        <v>461</v>
      </c>
      <c r="S118" s="313">
        <v>1437800</v>
      </c>
      <c r="T118" s="253">
        <v>1437715.36</v>
      </c>
      <c r="U118" s="333">
        <f t="shared" si="2"/>
        <v>99.994113228543611</v>
      </c>
    </row>
    <row r="119" spans="1:21" s="21" customFormat="1" ht="34.5" customHeight="1" x14ac:dyDescent="0.2">
      <c r="A119" s="20" t="s">
        <v>352</v>
      </c>
      <c r="B119" s="60"/>
      <c r="C119" s="61" t="s">
        <v>353</v>
      </c>
      <c r="D119" s="62" t="s">
        <v>351</v>
      </c>
      <c r="E119" s="119"/>
      <c r="F119" s="486" t="s">
        <v>359</v>
      </c>
      <c r="G119" s="487"/>
      <c r="H119" s="19"/>
      <c r="I119" s="19"/>
      <c r="J119" s="19"/>
      <c r="K119" s="19"/>
      <c r="L119" s="19"/>
      <c r="M119" s="28"/>
      <c r="N119" s="28">
        <f>M119-H119</f>
        <v>0</v>
      </c>
      <c r="O119" s="156" t="s">
        <v>331</v>
      </c>
      <c r="P119" s="20" t="s">
        <v>351</v>
      </c>
      <c r="Q119" s="20" t="s">
        <v>486</v>
      </c>
      <c r="R119" s="160" t="s">
        <v>321</v>
      </c>
      <c r="S119" s="326">
        <f>S120+S127+S144+S134</f>
        <v>4181230.1399999997</v>
      </c>
      <c r="T119" s="140">
        <f>T120+T127+T144+T134</f>
        <v>2726650.07</v>
      </c>
      <c r="U119" s="379">
        <f t="shared" si="2"/>
        <v>65.211671654122355</v>
      </c>
    </row>
    <row r="120" spans="1:21" s="4" customFormat="1" ht="18.75" customHeight="1" x14ac:dyDescent="0.2">
      <c r="A120" s="64"/>
      <c r="B120" s="65"/>
      <c r="C120" s="66"/>
      <c r="D120" s="45" t="s">
        <v>360</v>
      </c>
      <c r="E120" s="122"/>
      <c r="F120" s="597" t="s">
        <v>403</v>
      </c>
      <c r="G120" s="597"/>
      <c r="H120" s="19" t="e">
        <f>#REF!</f>
        <v>#REF!</v>
      </c>
      <c r="I120" s="19" t="e">
        <f>#REF!</f>
        <v>#REF!</v>
      </c>
      <c r="J120" s="19" t="e">
        <f>#REF!</f>
        <v>#REF!</v>
      </c>
      <c r="K120" s="19" t="e">
        <f>#REF!</f>
        <v>#REF!</v>
      </c>
      <c r="L120" s="19" t="e">
        <f>#REF!</f>
        <v>#REF!</v>
      </c>
      <c r="M120" s="19" t="e">
        <f>#REF!</f>
        <v>#REF!</v>
      </c>
      <c r="N120" s="19" t="e">
        <f>#REF!</f>
        <v>#REF!</v>
      </c>
      <c r="O120" s="156" t="s">
        <v>331</v>
      </c>
      <c r="P120" s="20" t="s">
        <v>360</v>
      </c>
      <c r="Q120" s="20" t="s">
        <v>486</v>
      </c>
      <c r="R120" s="20" t="s">
        <v>321</v>
      </c>
      <c r="S120" s="314">
        <f>S121</f>
        <v>2726650.07</v>
      </c>
      <c r="T120" s="349">
        <f>T121</f>
        <v>2726650.07</v>
      </c>
      <c r="U120" s="379">
        <f t="shared" si="2"/>
        <v>100</v>
      </c>
    </row>
    <row r="121" spans="1:21" s="4" customFormat="1" ht="69.75" customHeight="1" x14ac:dyDescent="0.2">
      <c r="A121" s="64"/>
      <c r="B121" s="65"/>
      <c r="C121" s="66"/>
      <c r="D121" s="45"/>
      <c r="E121" s="122"/>
      <c r="F121" s="496" t="s">
        <v>191</v>
      </c>
      <c r="G121" s="497"/>
      <c r="H121" s="28"/>
      <c r="I121" s="28"/>
      <c r="J121" s="28"/>
      <c r="K121" s="28"/>
      <c r="L121" s="28"/>
      <c r="M121" s="28"/>
      <c r="N121" s="28"/>
      <c r="O121" s="116" t="s">
        <v>331</v>
      </c>
      <c r="P121" s="31" t="s">
        <v>360</v>
      </c>
      <c r="Q121" s="31" t="s">
        <v>499</v>
      </c>
      <c r="R121" s="31" t="s">
        <v>321</v>
      </c>
      <c r="S121" s="323">
        <f>S122</f>
        <v>2726650.07</v>
      </c>
      <c r="T121" s="304">
        <f>T122</f>
        <v>2726650.07</v>
      </c>
      <c r="U121" s="333">
        <f t="shared" si="2"/>
        <v>100</v>
      </c>
    </row>
    <row r="122" spans="1:21" s="4" customFormat="1" ht="45" customHeight="1" x14ac:dyDescent="0.25">
      <c r="A122" s="64"/>
      <c r="B122" s="65"/>
      <c r="C122" s="66"/>
      <c r="D122" s="45"/>
      <c r="E122" s="122"/>
      <c r="F122" s="540" t="s">
        <v>455</v>
      </c>
      <c r="G122" s="540"/>
      <c r="H122" s="143"/>
      <c r="I122" s="143"/>
      <c r="J122" s="143"/>
      <c r="K122" s="143"/>
      <c r="L122" s="143"/>
      <c r="M122" s="143"/>
      <c r="N122" s="143"/>
      <c r="O122" s="181" t="s">
        <v>331</v>
      </c>
      <c r="P122" s="133" t="s">
        <v>360</v>
      </c>
      <c r="Q122" s="133" t="s">
        <v>498</v>
      </c>
      <c r="R122" s="133" t="s">
        <v>321</v>
      </c>
      <c r="S122" s="324">
        <f>S124</f>
        <v>2726650.07</v>
      </c>
      <c r="T122" s="258">
        <f>T124</f>
        <v>2726650.07</v>
      </c>
      <c r="U122" s="333">
        <f t="shared" si="2"/>
        <v>100</v>
      </c>
    </row>
    <row r="123" spans="1:21" s="4" customFormat="1" ht="45" customHeight="1" x14ac:dyDescent="0.25">
      <c r="A123" s="64"/>
      <c r="B123" s="65"/>
      <c r="C123" s="66"/>
      <c r="D123" s="45"/>
      <c r="E123" s="122"/>
      <c r="F123" s="512" t="s">
        <v>193</v>
      </c>
      <c r="G123" s="541"/>
      <c r="H123" s="143"/>
      <c r="I123" s="143"/>
      <c r="J123" s="143"/>
      <c r="K123" s="143"/>
      <c r="L123" s="143"/>
      <c r="M123" s="143"/>
      <c r="N123" s="143"/>
      <c r="O123" s="116" t="s">
        <v>331</v>
      </c>
      <c r="P123" s="133" t="s">
        <v>360</v>
      </c>
      <c r="Q123" s="133" t="s">
        <v>192</v>
      </c>
      <c r="R123" s="133" t="s">
        <v>321</v>
      </c>
      <c r="S123" s="324">
        <f t="shared" ref="S123:T125" si="5">S124</f>
        <v>2726650.07</v>
      </c>
      <c r="T123" s="258">
        <f t="shared" si="5"/>
        <v>2726650.07</v>
      </c>
      <c r="U123" s="333">
        <f t="shared" si="2"/>
        <v>100</v>
      </c>
    </row>
    <row r="124" spans="1:21" s="4" customFormat="1" ht="36" customHeight="1" x14ac:dyDescent="0.25">
      <c r="A124" s="64"/>
      <c r="B124" s="65"/>
      <c r="C124" s="66"/>
      <c r="D124" s="45"/>
      <c r="E124" s="122"/>
      <c r="F124" s="540" t="s">
        <v>243</v>
      </c>
      <c r="G124" s="545"/>
      <c r="H124" s="143"/>
      <c r="I124" s="143"/>
      <c r="J124" s="143"/>
      <c r="K124" s="143"/>
      <c r="L124" s="143"/>
      <c r="M124" s="143"/>
      <c r="N124" s="143"/>
      <c r="O124" s="181" t="s">
        <v>331</v>
      </c>
      <c r="P124" s="133" t="s">
        <v>360</v>
      </c>
      <c r="Q124" s="133" t="s">
        <v>194</v>
      </c>
      <c r="R124" s="133" t="s">
        <v>321</v>
      </c>
      <c r="S124" s="324">
        <f t="shared" si="5"/>
        <v>2726650.07</v>
      </c>
      <c r="T124" s="258">
        <f t="shared" si="5"/>
        <v>2726650.07</v>
      </c>
      <c r="U124" s="333">
        <f t="shared" si="2"/>
        <v>100</v>
      </c>
    </row>
    <row r="125" spans="1:21" s="4" customFormat="1" ht="37.5" customHeight="1" x14ac:dyDescent="0.2">
      <c r="A125" s="64"/>
      <c r="B125" s="65"/>
      <c r="C125" s="66"/>
      <c r="D125" s="45"/>
      <c r="E125" s="122"/>
      <c r="F125" s="482" t="s">
        <v>393</v>
      </c>
      <c r="G125" s="484"/>
      <c r="H125" s="143"/>
      <c r="I125" s="143"/>
      <c r="J125" s="143"/>
      <c r="K125" s="143"/>
      <c r="L125" s="143"/>
      <c r="M125" s="143"/>
      <c r="N125" s="143"/>
      <c r="O125" s="116" t="s">
        <v>331</v>
      </c>
      <c r="P125" s="133" t="s">
        <v>360</v>
      </c>
      <c r="Q125" s="133" t="s">
        <v>194</v>
      </c>
      <c r="R125" s="133" t="s">
        <v>392</v>
      </c>
      <c r="S125" s="324">
        <f t="shared" si="5"/>
        <v>2726650.07</v>
      </c>
      <c r="T125" s="258">
        <f t="shared" si="5"/>
        <v>2726650.07</v>
      </c>
      <c r="U125" s="333">
        <f t="shared" si="2"/>
        <v>100</v>
      </c>
    </row>
    <row r="126" spans="1:21" s="4" customFormat="1" ht="55.5" customHeight="1" x14ac:dyDescent="0.2">
      <c r="A126" s="64"/>
      <c r="B126" s="65"/>
      <c r="C126" s="66"/>
      <c r="D126" s="45"/>
      <c r="E126" s="122"/>
      <c r="F126" s="482" t="s">
        <v>462</v>
      </c>
      <c r="G126" s="484"/>
      <c r="H126" s="143"/>
      <c r="I126" s="143"/>
      <c r="J126" s="143"/>
      <c r="K126" s="143"/>
      <c r="L126" s="143"/>
      <c r="M126" s="143"/>
      <c r="N126" s="143"/>
      <c r="O126" s="181" t="s">
        <v>331</v>
      </c>
      <c r="P126" s="133" t="s">
        <v>360</v>
      </c>
      <c r="Q126" s="133" t="s">
        <v>194</v>
      </c>
      <c r="R126" s="133" t="s">
        <v>461</v>
      </c>
      <c r="S126" s="313">
        <v>2726650.07</v>
      </c>
      <c r="T126" s="253">
        <v>2726650.07</v>
      </c>
      <c r="U126" s="333">
        <f t="shared" si="2"/>
        <v>100</v>
      </c>
    </row>
    <row r="127" spans="1:21" s="4" customFormat="1" ht="26.25" customHeight="1" x14ac:dyDescent="0.2">
      <c r="A127" s="358"/>
      <c r="B127" s="359"/>
      <c r="C127" s="360"/>
      <c r="D127" s="45"/>
      <c r="E127" s="122"/>
      <c r="F127" s="489" t="s">
        <v>404</v>
      </c>
      <c r="G127" s="517"/>
      <c r="H127" s="188"/>
      <c r="I127" s="188"/>
      <c r="J127" s="188"/>
      <c r="K127" s="188"/>
      <c r="L127" s="188"/>
      <c r="M127" s="188"/>
      <c r="N127" s="188"/>
      <c r="O127" s="141" t="s">
        <v>331</v>
      </c>
      <c r="P127" s="139" t="s">
        <v>363</v>
      </c>
      <c r="Q127" s="139" t="s">
        <v>486</v>
      </c>
      <c r="R127" s="139" t="s">
        <v>321</v>
      </c>
      <c r="S127" s="356">
        <f t="shared" ref="S127:T132" si="6">S128</f>
        <v>670477.43000000005</v>
      </c>
      <c r="T127" s="255">
        <f t="shared" si="6"/>
        <v>0</v>
      </c>
      <c r="U127" s="379">
        <f t="shared" si="2"/>
        <v>0</v>
      </c>
    </row>
    <row r="128" spans="1:21" s="4" customFormat="1" ht="36.75" customHeight="1" x14ac:dyDescent="0.2">
      <c r="A128" s="358"/>
      <c r="B128" s="359"/>
      <c r="C128" s="360"/>
      <c r="D128" s="45"/>
      <c r="E128" s="122"/>
      <c r="F128" s="482" t="s">
        <v>425</v>
      </c>
      <c r="G128" s="482"/>
      <c r="H128" s="482"/>
      <c r="I128" s="143"/>
      <c r="J128" s="143"/>
      <c r="K128" s="143"/>
      <c r="L128" s="143"/>
      <c r="M128" s="143"/>
      <c r="N128" s="143"/>
      <c r="O128" s="181" t="s">
        <v>331</v>
      </c>
      <c r="P128" s="133" t="s">
        <v>363</v>
      </c>
      <c r="Q128" s="133" t="s">
        <v>484</v>
      </c>
      <c r="R128" s="133" t="s">
        <v>321</v>
      </c>
      <c r="S128" s="327">
        <f t="shared" si="6"/>
        <v>670477.43000000005</v>
      </c>
      <c r="T128" s="304">
        <f t="shared" si="6"/>
        <v>0</v>
      </c>
      <c r="U128" s="333">
        <f t="shared" si="2"/>
        <v>0</v>
      </c>
    </row>
    <row r="129" spans="1:21" s="4" customFormat="1" ht="31.5" customHeight="1" x14ac:dyDescent="0.2">
      <c r="A129" s="358"/>
      <c r="B129" s="359"/>
      <c r="C129" s="360"/>
      <c r="D129" s="45"/>
      <c r="E129" s="122"/>
      <c r="F129" s="482" t="s">
        <v>426</v>
      </c>
      <c r="G129" s="482"/>
      <c r="H129" s="221"/>
      <c r="I129" s="143"/>
      <c r="J129" s="143"/>
      <c r="K129" s="143"/>
      <c r="L129" s="143"/>
      <c r="M129" s="143"/>
      <c r="N129" s="143"/>
      <c r="O129" s="181" t="s">
        <v>331</v>
      </c>
      <c r="P129" s="133" t="s">
        <v>363</v>
      </c>
      <c r="Q129" s="133" t="s">
        <v>485</v>
      </c>
      <c r="R129" s="133" t="s">
        <v>321</v>
      </c>
      <c r="S129" s="327">
        <f t="shared" si="6"/>
        <v>670477.43000000005</v>
      </c>
      <c r="T129" s="304">
        <f t="shared" si="6"/>
        <v>0</v>
      </c>
      <c r="U129" s="333">
        <f t="shared" si="2"/>
        <v>0</v>
      </c>
    </row>
    <row r="130" spans="1:21" s="4" customFormat="1" ht="45.75" customHeight="1" x14ac:dyDescent="0.25">
      <c r="A130" s="358"/>
      <c r="B130" s="359"/>
      <c r="C130" s="360"/>
      <c r="D130" s="45"/>
      <c r="E130" s="122"/>
      <c r="F130" s="540" t="s">
        <v>198</v>
      </c>
      <c r="G130" s="545"/>
      <c r="H130" s="221"/>
      <c r="I130" s="143"/>
      <c r="J130" s="143"/>
      <c r="K130" s="143"/>
      <c r="L130" s="143"/>
      <c r="M130" s="143"/>
      <c r="N130" s="143"/>
      <c r="O130" s="181" t="s">
        <v>331</v>
      </c>
      <c r="P130" s="133" t="s">
        <v>363</v>
      </c>
      <c r="Q130" s="133" t="s">
        <v>39</v>
      </c>
      <c r="R130" s="133" t="s">
        <v>321</v>
      </c>
      <c r="S130" s="327">
        <f t="shared" si="6"/>
        <v>670477.43000000005</v>
      </c>
      <c r="T130" s="304">
        <f t="shared" si="6"/>
        <v>0</v>
      </c>
      <c r="U130" s="333">
        <f t="shared" si="2"/>
        <v>0</v>
      </c>
    </row>
    <row r="131" spans="1:21" s="4" customFormat="1" ht="31.5" customHeight="1" x14ac:dyDescent="0.2">
      <c r="A131" s="358"/>
      <c r="B131" s="359"/>
      <c r="C131" s="360"/>
      <c r="D131" s="45"/>
      <c r="E131" s="122"/>
      <c r="F131" s="570" t="s">
        <v>407</v>
      </c>
      <c r="G131" s="571"/>
      <c r="H131" s="361"/>
      <c r="I131" s="218"/>
      <c r="J131" s="218"/>
      <c r="K131" s="218"/>
      <c r="L131" s="218"/>
      <c r="M131" s="218"/>
      <c r="N131" s="218"/>
      <c r="O131" s="161" t="s">
        <v>331</v>
      </c>
      <c r="P131" s="150" t="s">
        <v>363</v>
      </c>
      <c r="Q131" s="150" t="s">
        <v>202</v>
      </c>
      <c r="R131" s="150" t="s">
        <v>321</v>
      </c>
      <c r="S131" s="325">
        <f t="shared" si="6"/>
        <v>670477.43000000005</v>
      </c>
      <c r="T131" s="304">
        <f t="shared" si="6"/>
        <v>0</v>
      </c>
      <c r="U131" s="333">
        <f t="shared" si="2"/>
        <v>0</v>
      </c>
    </row>
    <row r="132" spans="1:21" s="4" customFormat="1" ht="34.5" customHeight="1" x14ac:dyDescent="0.2">
      <c r="A132" s="358"/>
      <c r="B132" s="359"/>
      <c r="C132" s="360"/>
      <c r="D132" s="45"/>
      <c r="E132" s="122"/>
      <c r="F132" s="499" t="s">
        <v>393</v>
      </c>
      <c r="G132" s="500"/>
      <c r="H132" s="134"/>
      <c r="I132" s="218"/>
      <c r="J132" s="218"/>
      <c r="K132" s="218"/>
      <c r="L132" s="218"/>
      <c r="M132" s="218"/>
      <c r="N132" s="218"/>
      <c r="O132" s="181" t="s">
        <v>331</v>
      </c>
      <c r="P132" s="31" t="s">
        <v>363</v>
      </c>
      <c r="Q132" s="31" t="s">
        <v>202</v>
      </c>
      <c r="R132" s="31" t="s">
        <v>392</v>
      </c>
      <c r="S132" s="323">
        <f t="shared" si="6"/>
        <v>670477.43000000005</v>
      </c>
      <c r="T132" s="304">
        <f t="shared" si="6"/>
        <v>0</v>
      </c>
      <c r="U132" s="333">
        <f t="shared" si="2"/>
        <v>0</v>
      </c>
    </row>
    <row r="133" spans="1:21" s="4" customFormat="1" ht="50.25" customHeight="1" x14ac:dyDescent="0.2">
      <c r="A133" s="358"/>
      <c r="B133" s="359"/>
      <c r="C133" s="360"/>
      <c r="D133" s="45"/>
      <c r="E133" s="122"/>
      <c r="F133" s="499" t="s">
        <v>462</v>
      </c>
      <c r="G133" s="500"/>
      <c r="H133" s="134"/>
      <c r="I133" s="218"/>
      <c r="J133" s="218"/>
      <c r="K133" s="218"/>
      <c r="L133" s="218"/>
      <c r="M133" s="218"/>
      <c r="N133" s="218"/>
      <c r="O133" s="181" t="s">
        <v>331</v>
      </c>
      <c r="P133" s="31" t="s">
        <v>363</v>
      </c>
      <c r="Q133" s="31" t="s">
        <v>202</v>
      </c>
      <c r="R133" s="31" t="s">
        <v>461</v>
      </c>
      <c r="S133" s="323">
        <v>670477.43000000005</v>
      </c>
      <c r="T133" s="304">
        <v>0</v>
      </c>
      <c r="U133" s="333">
        <f t="shared" si="2"/>
        <v>0</v>
      </c>
    </row>
    <row r="134" spans="1:21" s="4" customFormat="1" ht="18.75" customHeight="1" x14ac:dyDescent="0.2">
      <c r="A134" s="358"/>
      <c r="B134" s="359"/>
      <c r="C134" s="360"/>
      <c r="D134" s="45"/>
      <c r="E134" s="122"/>
      <c r="F134" s="493" t="s">
        <v>268</v>
      </c>
      <c r="G134" s="493"/>
      <c r="H134" s="134"/>
      <c r="I134" s="218"/>
      <c r="J134" s="218"/>
      <c r="K134" s="218"/>
      <c r="L134" s="218"/>
      <c r="M134" s="218"/>
      <c r="N134" s="218"/>
      <c r="O134" s="141" t="s">
        <v>331</v>
      </c>
      <c r="P134" s="20" t="s">
        <v>267</v>
      </c>
      <c r="Q134" s="20" t="s">
        <v>486</v>
      </c>
      <c r="R134" s="20" t="s">
        <v>321</v>
      </c>
      <c r="S134" s="328">
        <f t="shared" ref="S134:T136" si="7">S135</f>
        <v>780528.99</v>
      </c>
      <c r="T134" s="351">
        <f t="shared" si="7"/>
        <v>0</v>
      </c>
      <c r="U134" s="379">
        <f t="shared" si="2"/>
        <v>0</v>
      </c>
    </row>
    <row r="135" spans="1:21" s="4" customFormat="1" ht="30" customHeight="1" x14ac:dyDescent="0.2">
      <c r="A135" s="358"/>
      <c r="B135" s="359"/>
      <c r="C135" s="360"/>
      <c r="D135" s="45"/>
      <c r="E135" s="122"/>
      <c r="F135" s="502" t="s">
        <v>425</v>
      </c>
      <c r="G135" s="503"/>
      <c r="H135" s="503"/>
      <c r="I135" s="218"/>
      <c r="J135" s="218"/>
      <c r="K135" s="218"/>
      <c r="L135" s="218"/>
      <c r="M135" s="218"/>
      <c r="N135" s="218"/>
      <c r="O135" s="181" t="s">
        <v>331</v>
      </c>
      <c r="P135" s="31" t="s">
        <v>267</v>
      </c>
      <c r="Q135" s="31" t="s">
        <v>484</v>
      </c>
      <c r="R135" s="31" t="s">
        <v>321</v>
      </c>
      <c r="S135" s="329">
        <f t="shared" si="7"/>
        <v>780528.99</v>
      </c>
      <c r="T135" s="352">
        <f t="shared" si="7"/>
        <v>0</v>
      </c>
      <c r="U135" s="333">
        <f t="shared" si="2"/>
        <v>0</v>
      </c>
    </row>
    <row r="136" spans="1:21" s="4" customFormat="1" ht="31.5" customHeight="1" x14ac:dyDescent="0.2">
      <c r="A136" s="358"/>
      <c r="B136" s="359"/>
      <c r="C136" s="360"/>
      <c r="D136" s="45"/>
      <c r="E136" s="122"/>
      <c r="F136" s="502" t="s">
        <v>426</v>
      </c>
      <c r="G136" s="503"/>
      <c r="H136" s="25"/>
      <c r="I136" s="218"/>
      <c r="J136" s="218"/>
      <c r="K136" s="218"/>
      <c r="L136" s="218"/>
      <c r="M136" s="218"/>
      <c r="N136" s="218"/>
      <c r="O136" s="181" t="s">
        <v>331</v>
      </c>
      <c r="P136" s="31" t="s">
        <v>267</v>
      </c>
      <c r="Q136" s="31" t="s">
        <v>485</v>
      </c>
      <c r="R136" s="31" t="s">
        <v>321</v>
      </c>
      <c r="S136" s="274">
        <f t="shared" si="7"/>
        <v>780528.99</v>
      </c>
      <c r="T136" s="142">
        <f t="shared" si="7"/>
        <v>0</v>
      </c>
      <c r="U136" s="333">
        <f t="shared" si="2"/>
        <v>0</v>
      </c>
    </row>
    <row r="137" spans="1:21" s="4" customFormat="1" ht="35.25" customHeight="1" x14ac:dyDescent="0.2">
      <c r="A137" s="358"/>
      <c r="B137" s="359"/>
      <c r="C137" s="360"/>
      <c r="D137" s="45"/>
      <c r="E137" s="122"/>
      <c r="F137" s="507" t="s">
        <v>242</v>
      </c>
      <c r="G137" s="600"/>
      <c r="H137" s="220"/>
      <c r="I137" s="218"/>
      <c r="J137" s="218"/>
      <c r="K137" s="218"/>
      <c r="L137" s="218"/>
      <c r="M137" s="218"/>
      <c r="N137" s="218"/>
      <c r="O137" s="181" t="s">
        <v>331</v>
      </c>
      <c r="P137" s="31" t="s">
        <v>267</v>
      </c>
      <c r="Q137" s="31" t="s">
        <v>39</v>
      </c>
      <c r="R137" s="31" t="s">
        <v>321</v>
      </c>
      <c r="S137" s="274">
        <f>S138+S141</f>
        <v>780528.99</v>
      </c>
      <c r="T137" s="142">
        <f>T138+T141</f>
        <v>0</v>
      </c>
      <c r="U137" s="333">
        <f t="shared" si="2"/>
        <v>0</v>
      </c>
    </row>
    <row r="138" spans="1:21" s="4" customFormat="1" ht="33.75" customHeight="1" x14ac:dyDescent="0.2">
      <c r="A138" s="358"/>
      <c r="B138" s="359"/>
      <c r="C138" s="360"/>
      <c r="D138" s="45"/>
      <c r="E138" s="122"/>
      <c r="F138" s="499" t="s">
        <v>537</v>
      </c>
      <c r="G138" s="500"/>
      <c r="H138" s="134"/>
      <c r="I138" s="218"/>
      <c r="J138" s="218"/>
      <c r="K138" s="218"/>
      <c r="L138" s="218"/>
      <c r="M138" s="218"/>
      <c r="N138" s="218"/>
      <c r="O138" s="181" t="s">
        <v>331</v>
      </c>
      <c r="P138" s="31" t="s">
        <v>267</v>
      </c>
      <c r="Q138" s="31" t="s">
        <v>538</v>
      </c>
      <c r="R138" s="31" t="s">
        <v>321</v>
      </c>
      <c r="S138" s="274">
        <f>S139</f>
        <v>206291.89</v>
      </c>
      <c r="T138" s="142">
        <f>T139</f>
        <v>0</v>
      </c>
      <c r="U138" s="333">
        <f t="shared" si="2"/>
        <v>0</v>
      </c>
    </row>
    <row r="139" spans="1:21" s="4" customFormat="1" ht="36" customHeight="1" x14ac:dyDescent="0.2">
      <c r="A139" s="358"/>
      <c r="B139" s="359"/>
      <c r="C139" s="360"/>
      <c r="D139" s="45"/>
      <c r="E139" s="122"/>
      <c r="F139" s="499" t="s">
        <v>393</v>
      </c>
      <c r="G139" s="500"/>
      <c r="H139" s="134"/>
      <c r="I139" s="218"/>
      <c r="J139" s="218"/>
      <c r="K139" s="218"/>
      <c r="L139" s="218"/>
      <c r="M139" s="218"/>
      <c r="N139" s="218"/>
      <c r="O139" s="181" t="s">
        <v>331</v>
      </c>
      <c r="P139" s="31" t="s">
        <v>267</v>
      </c>
      <c r="Q139" s="31" t="s">
        <v>538</v>
      </c>
      <c r="R139" s="31" t="s">
        <v>392</v>
      </c>
      <c r="S139" s="274">
        <f>S140</f>
        <v>206291.89</v>
      </c>
      <c r="T139" s="142">
        <f>T140</f>
        <v>0</v>
      </c>
      <c r="U139" s="333">
        <f t="shared" si="2"/>
        <v>0</v>
      </c>
    </row>
    <row r="140" spans="1:21" s="4" customFormat="1" ht="55.5" customHeight="1" x14ac:dyDescent="0.2">
      <c r="A140" s="358"/>
      <c r="B140" s="359"/>
      <c r="C140" s="360"/>
      <c r="D140" s="45"/>
      <c r="E140" s="122"/>
      <c r="F140" s="499" t="s">
        <v>462</v>
      </c>
      <c r="G140" s="500"/>
      <c r="H140" s="134"/>
      <c r="I140" s="218"/>
      <c r="J140" s="218"/>
      <c r="K140" s="218"/>
      <c r="L140" s="218"/>
      <c r="M140" s="218"/>
      <c r="N140" s="218"/>
      <c r="O140" s="181" t="s">
        <v>331</v>
      </c>
      <c r="P140" s="31" t="s">
        <v>267</v>
      </c>
      <c r="Q140" s="31" t="s">
        <v>538</v>
      </c>
      <c r="R140" s="31" t="s">
        <v>461</v>
      </c>
      <c r="S140" s="274">
        <v>206291.89</v>
      </c>
      <c r="T140" s="142">
        <v>0</v>
      </c>
      <c r="U140" s="333">
        <f t="shared" si="2"/>
        <v>0</v>
      </c>
    </row>
    <row r="141" spans="1:21" s="4" customFormat="1" ht="55.5" customHeight="1" x14ac:dyDescent="0.2">
      <c r="A141" s="358"/>
      <c r="B141" s="359"/>
      <c r="C141" s="360"/>
      <c r="D141" s="45"/>
      <c r="E141" s="122"/>
      <c r="F141" s="482" t="s">
        <v>184</v>
      </c>
      <c r="G141" s="484"/>
      <c r="H141" s="218"/>
      <c r="I141" s="218"/>
      <c r="J141" s="218"/>
      <c r="K141" s="218"/>
      <c r="L141" s="218"/>
      <c r="M141" s="218"/>
      <c r="N141" s="218"/>
      <c r="O141" s="181" t="s">
        <v>331</v>
      </c>
      <c r="P141" s="31" t="s">
        <v>267</v>
      </c>
      <c r="Q141" s="133" t="s">
        <v>185</v>
      </c>
      <c r="R141" s="133" t="s">
        <v>321</v>
      </c>
      <c r="S141" s="291">
        <f>S142</f>
        <v>574237.1</v>
      </c>
      <c r="T141" s="256">
        <f>T142</f>
        <v>0</v>
      </c>
      <c r="U141" s="333">
        <f t="shared" ref="U141:U204" si="8">T141/S141*100</f>
        <v>0</v>
      </c>
    </row>
    <row r="142" spans="1:21" s="4" customFormat="1" ht="37.5" customHeight="1" x14ac:dyDescent="0.2">
      <c r="A142" s="358"/>
      <c r="B142" s="359"/>
      <c r="C142" s="360"/>
      <c r="D142" s="45"/>
      <c r="E142" s="122"/>
      <c r="F142" s="482" t="s">
        <v>393</v>
      </c>
      <c r="G142" s="484"/>
      <c r="H142" s="218"/>
      <c r="I142" s="218"/>
      <c r="J142" s="218"/>
      <c r="K142" s="218"/>
      <c r="L142" s="218"/>
      <c r="M142" s="218"/>
      <c r="N142" s="218"/>
      <c r="O142" s="181" t="s">
        <v>331</v>
      </c>
      <c r="P142" s="31" t="s">
        <v>267</v>
      </c>
      <c r="Q142" s="133" t="s">
        <v>185</v>
      </c>
      <c r="R142" s="133" t="s">
        <v>392</v>
      </c>
      <c r="S142" s="291">
        <f>S143</f>
        <v>574237.1</v>
      </c>
      <c r="T142" s="256">
        <f>T143</f>
        <v>0</v>
      </c>
      <c r="U142" s="333">
        <f t="shared" si="8"/>
        <v>0</v>
      </c>
    </row>
    <row r="143" spans="1:21" s="4" customFormat="1" ht="55.5" customHeight="1" x14ac:dyDescent="0.2">
      <c r="A143" s="358"/>
      <c r="B143" s="359"/>
      <c r="C143" s="360"/>
      <c r="D143" s="45"/>
      <c r="E143" s="122"/>
      <c r="F143" s="482" t="s">
        <v>462</v>
      </c>
      <c r="G143" s="484"/>
      <c r="H143" s="218"/>
      <c r="I143" s="218"/>
      <c r="J143" s="218"/>
      <c r="K143" s="218"/>
      <c r="L143" s="218"/>
      <c r="M143" s="218"/>
      <c r="N143" s="218"/>
      <c r="O143" s="181" t="s">
        <v>331</v>
      </c>
      <c r="P143" s="31" t="s">
        <v>267</v>
      </c>
      <c r="Q143" s="133" t="s">
        <v>185</v>
      </c>
      <c r="R143" s="133" t="s">
        <v>461</v>
      </c>
      <c r="S143" s="291">
        <v>574237.1</v>
      </c>
      <c r="T143" s="256">
        <v>0</v>
      </c>
      <c r="U143" s="333">
        <f t="shared" si="8"/>
        <v>0</v>
      </c>
    </row>
    <row r="144" spans="1:21" s="4" customFormat="1" ht="30.75" customHeight="1" x14ac:dyDescent="0.2">
      <c r="A144" s="22"/>
      <c r="B144" s="526"/>
      <c r="C144" s="526"/>
      <c r="D144" s="45" t="s">
        <v>270</v>
      </c>
      <c r="E144" s="122"/>
      <c r="F144" s="486" t="s">
        <v>408</v>
      </c>
      <c r="G144" s="487"/>
      <c r="H144" s="19" t="e">
        <f>#REF!+#REF!+#REF!+#REF!+#REF!+#REF!+#REF!</f>
        <v>#REF!</v>
      </c>
      <c r="I144" s="19" t="e">
        <f>#REF!+#REF!+#REF!+#REF!+#REF!+#REF!+#REF!</f>
        <v>#REF!</v>
      </c>
      <c r="J144" s="19" t="e">
        <f>#REF!+#REF!+#REF!+#REF!+#REF!+#REF!+#REF!</f>
        <v>#REF!</v>
      </c>
      <c r="K144" s="19" t="e">
        <f>#REF!+#REF!+#REF!+#REF!+#REF!+#REF!+#REF!</f>
        <v>#REF!</v>
      </c>
      <c r="L144" s="19" t="e">
        <f>#REF!+#REF!+#REF!+#REF!+#REF!+#REF!+#REF!</f>
        <v>#REF!</v>
      </c>
      <c r="M144" s="19" t="e">
        <f>#REF!+#REF!+#REF!+#REF!+#REF!+#REF!+#REF!</f>
        <v>#REF!</v>
      </c>
      <c r="N144" s="19" t="e">
        <f>#REF!+#REF!+#REF!+#REF!+#REF!+#REF!+#REF!</f>
        <v>#REF!</v>
      </c>
      <c r="O144" s="156" t="s">
        <v>331</v>
      </c>
      <c r="P144" s="20" t="s">
        <v>271</v>
      </c>
      <c r="Q144" s="20" t="s">
        <v>486</v>
      </c>
      <c r="R144" s="20" t="s">
        <v>321</v>
      </c>
      <c r="S144" s="184">
        <f>S145</f>
        <v>3573.65</v>
      </c>
      <c r="T144" s="188">
        <f>T145</f>
        <v>0</v>
      </c>
      <c r="U144" s="379">
        <f t="shared" si="8"/>
        <v>0</v>
      </c>
    </row>
    <row r="145" spans="1:21" s="4" customFormat="1" ht="39" customHeight="1" x14ac:dyDescent="0.2">
      <c r="A145" s="22"/>
      <c r="B145" s="23"/>
      <c r="C145" s="23"/>
      <c r="D145" s="45"/>
      <c r="E145" s="122"/>
      <c r="F145" s="502" t="s">
        <v>425</v>
      </c>
      <c r="G145" s="503"/>
      <c r="H145" s="503"/>
      <c r="I145" s="28"/>
      <c r="J145" s="28"/>
      <c r="K145" s="28"/>
      <c r="L145" s="28"/>
      <c r="M145" s="28"/>
      <c r="N145" s="28"/>
      <c r="O145" s="116" t="s">
        <v>331</v>
      </c>
      <c r="P145" s="31" t="s">
        <v>271</v>
      </c>
      <c r="Q145" s="170" t="s">
        <v>484</v>
      </c>
      <c r="R145" s="31" t="s">
        <v>321</v>
      </c>
      <c r="S145" s="238">
        <f>S146</f>
        <v>3573.65</v>
      </c>
      <c r="T145" s="143">
        <f>T146</f>
        <v>0</v>
      </c>
      <c r="U145" s="333">
        <f t="shared" si="8"/>
        <v>0</v>
      </c>
    </row>
    <row r="146" spans="1:21" s="4" customFormat="1" ht="36.75" customHeight="1" x14ac:dyDescent="0.2">
      <c r="A146" s="22"/>
      <c r="B146" s="23"/>
      <c r="C146" s="23"/>
      <c r="D146" s="45"/>
      <c r="E146" s="122"/>
      <c r="F146" s="502" t="s">
        <v>426</v>
      </c>
      <c r="G146" s="503"/>
      <c r="H146" s="25"/>
      <c r="I146" s="28"/>
      <c r="J146" s="28"/>
      <c r="K146" s="28"/>
      <c r="L146" s="28"/>
      <c r="M146" s="28"/>
      <c r="N146" s="28"/>
      <c r="O146" s="116" t="s">
        <v>331</v>
      </c>
      <c r="P146" s="31" t="s">
        <v>271</v>
      </c>
      <c r="Q146" s="26" t="s">
        <v>485</v>
      </c>
      <c r="R146" s="31" t="s">
        <v>321</v>
      </c>
      <c r="S146" s="238">
        <f>S148</f>
        <v>3573.65</v>
      </c>
      <c r="T146" s="143">
        <f>T148</f>
        <v>0</v>
      </c>
      <c r="U146" s="333">
        <f t="shared" si="8"/>
        <v>0</v>
      </c>
    </row>
    <row r="147" spans="1:21" s="4" customFormat="1" ht="36.75" customHeight="1" x14ac:dyDescent="0.2">
      <c r="A147" s="22"/>
      <c r="B147" s="23"/>
      <c r="C147" s="23"/>
      <c r="D147" s="45"/>
      <c r="E147" s="122"/>
      <c r="F147" s="499" t="s">
        <v>43</v>
      </c>
      <c r="G147" s="500"/>
      <c r="H147" s="25"/>
      <c r="I147" s="28"/>
      <c r="J147" s="28"/>
      <c r="K147" s="28"/>
      <c r="L147" s="28"/>
      <c r="M147" s="28"/>
      <c r="N147" s="28"/>
      <c r="O147" s="116" t="s">
        <v>331</v>
      </c>
      <c r="P147" s="31" t="s">
        <v>271</v>
      </c>
      <c r="Q147" s="26" t="s">
        <v>44</v>
      </c>
      <c r="R147" s="31" t="s">
        <v>321</v>
      </c>
      <c r="S147" s="238">
        <f t="shared" ref="S147:T149" si="9">S148</f>
        <v>3573.65</v>
      </c>
      <c r="T147" s="143">
        <f t="shared" si="9"/>
        <v>0</v>
      </c>
      <c r="U147" s="333">
        <f t="shared" si="8"/>
        <v>0</v>
      </c>
    </row>
    <row r="148" spans="1:21" s="4" customFormat="1" ht="84.75" customHeight="1" x14ac:dyDescent="0.2">
      <c r="A148" s="22"/>
      <c r="B148" s="23"/>
      <c r="C148" s="23"/>
      <c r="D148" s="45"/>
      <c r="E148" s="122"/>
      <c r="F148" s="542" t="s">
        <v>447</v>
      </c>
      <c r="G148" s="500"/>
      <c r="H148" s="28"/>
      <c r="I148" s="28"/>
      <c r="J148" s="28"/>
      <c r="K148" s="28"/>
      <c r="L148" s="28"/>
      <c r="M148" s="28"/>
      <c r="N148" s="28"/>
      <c r="O148" s="116" t="s">
        <v>331</v>
      </c>
      <c r="P148" s="31" t="s">
        <v>271</v>
      </c>
      <c r="Q148" s="48" t="s">
        <v>237</v>
      </c>
      <c r="R148" s="31" t="s">
        <v>321</v>
      </c>
      <c r="S148" s="274">
        <f t="shared" si="9"/>
        <v>3573.65</v>
      </c>
      <c r="T148" s="142">
        <f t="shared" si="9"/>
        <v>0</v>
      </c>
      <c r="U148" s="333">
        <f t="shared" si="8"/>
        <v>0</v>
      </c>
    </row>
    <row r="149" spans="1:21" s="4" customFormat="1" ht="96.75" customHeight="1" x14ac:dyDescent="0.2">
      <c r="A149" s="22"/>
      <c r="B149" s="23"/>
      <c r="C149" s="23"/>
      <c r="D149" s="45"/>
      <c r="E149" s="122"/>
      <c r="F149" s="499" t="s">
        <v>389</v>
      </c>
      <c r="G149" s="500"/>
      <c r="H149" s="28"/>
      <c r="I149" s="28"/>
      <c r="J149" s="28"/>
      <c r="K149" s="28"/>
      <c r="L149" s="28"/>
      <c r="M149" s="28"/>
      <c r="N149" s="28"/>
      <c r="O149" s="116" t="s">
        <v>331</v>
      </c>
      <c r="P149" s="31" t="s">
        <v>271</v>
      </c>
      <c r="Q149" s="48" t="s">
        <v>237</v>
      </c>
      <c r="R149" s="31" t="s">
        <v>390</v>
      </c>
      <c r="S149" s="274">
        <f t="shared" si="9"/>
        <v>3573.65</v>
      </c>
      <c r="T149" s="142">
        <f t="shared" si="9"/>
        <v>0</v>
      </c>
      <c r="U149" s="333">
        <f t="shared" si="8"/>
        <v>0</v>
      </c>
    </row>
    <row r="150" spans="1:21" s="4" customFormat="1" ht="48" customHeight="1" x14ac:dyDescent="0.2">
      <c r="A150" s="22"/>
      <c r="B150" s="23"/>
      <c r="C150" s="23"/>
      <c r="D150" s="45"/>
      <c r="E150" s="122"/>
      <c r="F150" s="499" t="s">
        <v>459</v>
      </c>
      <c r="G150" s="500"/>
      <c r="H150" s="28"/>
      <c r="I150" s="28"/>
      <c r="J150" s="28"/>
      <c r="K150" s="28"/>
      <c r="L150" s="28"/>
      <c r="M150" s="28"/>
      <c r="N150" s="28"/>
      <c r="O150" s="116" t="s">
        <v>331</v>
      </c>
      <c r="P150" s="31" t="s">
        <v>271</v>
      </c>
      <c r="Q150" s="48" t="s">
        <v>237</v>
      </c>
      <c r="R150" s="31" t="s">
        <v>460</v>
      </c>
      <c r="S150" s="274">
        <v>3573.65</v>
      </c>
      <c r="T150" s="142">
        <v>0</v>
      </c>
      <c r="U150" s="333">
        <f t="shared" si="8"/>
        <v>0</v>
      </c>
    </row>
    <row r="151" spans="1:21" s="4" customFormat="1" ht="22.5" customHeight="1" x14ac:dyDescent="0.2">
      <c r="A151" s="22"/>
      <c r="B151" s="23"/>
      <c r="C151" s="23"/>
      <c r="D151" s="45"/>
      <c r="E151" s="122"/>
      <c r="F151" s="601" t="s">
        <v>554</v>
      </c>
      <c r="G151" s="602"/>
      <c r="H151" s="218"/>
      <c r="I151" s="218"/>
      <c r="J151" s="218"/>
      <c r="K151" s="218"/>
      <c r="L151" s="218"/>
      <c r="M151" s="218"/>
      <c r="N151" s="218"/>
      <c r="O151" s="141" t="s">
        <v>331</v>
      </c>
      <c r="P151" s="275" t="s">
        <v>370</v>
      </c>
      <c r="Q151" s="20" t="s">
        <v>486</v>
      </c>
      <c r="R151" s="343" t="s">
        <v>321</v>
      </c>
      <c r="S151" s="356">
        <f t="shared" ref="S151:T157" si="10">S152</f>
        <v>59856</v>
      </c>
      <c r="T151" s="255">
        <f t="shared" si="10"/>
        <v>59856</v>
      </c>
      <c r="U151" s="379">
        <f t="shared" si="8"/>
        <v>100</v>
      </c>
    </row>
    <row r="152" spans="1:21" s="4" customFormat="1" ht="21" customHeight="1" x14ac:dyDescent="0.2">
      <c r="A152" s="22"/>
      <c r="B152" s="23"/>
      <c r="C152" s="23"/>
      <c r="D152" s="45"/>
      <c r="E152" s="122"/>
      <c r="F152" s="499" t="s">
        <v>550</v>
      </c>
      <c r="G152" s="523"/>
      <c r="H152" s="218"/>
      <c r="I152" s="218"/>
      <c r="J152" s="218"/>
      <c r="K152" s="218"/>
      <c r="L152" s="218"/>
      <c r="M152" s="218"/>
      <c r="N152" s="218"/>
      <c r="O152" s="181" t="s">
        <v>331</v>
      </c>
      <c r="P152" s="31" t="s">
        <v>551</v>
      </c>
      <c r="Q152" s="31" t="s">
        <v>486</v>
      </c>
      <c r="R152" s="165" t="s">
        <v>321</v>
      </c>
      <c r="S152" s="313">
        <f t="shared" si="10"/>
        <v>59856</v>
      </c>
      <c r="T152" s="253">
        <f t="shared" si="10"/>
        <v>59856</v>
      </c>
      <c r="U152" s="333">
        <f t="shared" si="8"/>
        <v>100</v>
      </c>
    </row>
    <row r="153" spans="1:21" s="4" customFormat="1" ht="54" customHeight="1" x14ac:dyDescent="0.2">
      <c r="A153" s="22"/>
      <c r="B153" s="23"/>
      <c r="C153" s="23"/>
      <c r="D153" s="45"/>
      <c r="E153" s="122"/>
      <c r="F153" s="520" t="s">
        <v>228</v>
      </c>
      <c r="G153" s="500"/>
      <c r="H153" s="218"/>
      <c r="I153" s="218"/>
      <c r="J153" s="218"/>
      <c r="K153" s="218"/>
      <c r="L153" s="218"/>
      <c r="M153" s="218"/>
      <c r="N153" s="218"/>
      <c r="O153" s="181" t="s">
        <v>331</v>
      </c>
      <c r="P153" s="31" t="s">
        <v>551</v>
      </c>
      <c r="Q153" s="31" t="s">
        <v>486</v>
      </c>
      <c r="R153" s="165" t="s">
        <v>321</v>
      </c>
      <c r="S153" s="313">
        <f t="shared" si="10"/>
        <v>59856</v>
      </c>
      <c r="T153" s="253">
        <f t="shared" si="10"/>
        <v>59856</v>
      </c>
      <c r="U153" s="333">
        <f t="shared" si="8"/>
        <v>100</v>
      </c>
    </row>
    <row r="154" spans="1:21" s="4" customFormat="1" ht="48.75" customHeight="1" x14ac:dyDescent="0.2">
      <c r="A154" s="22"/>
      <c r="B154" s="23"/>
      <c r="C154" s="23"/>
      <c r="D154" s="45"/>
      <c r="E154" s="122"/>
      <c r="F154" s="499" t="s">
        <v>541</v>
      </c>
      <c r="G154" s="523"/>
      <c r="H154" s="218"/>
      <c r="I154" s="218"/>
      <c r="J154" s="218"/>
      <c r="K154" s="218"/>
      <c r="L154" s="218"/>
      <c r="M154" s="218"/>
      <c r="N154" s="218"/>
      <c r="O154" s="181" t="s">
        <v>331</v>
      </c>
      <c r="P154" s="31" t="s">
        <v>551</v>
      </c>
      <c r="Q154" s="31" t="s">
        <v>486</v>
      </c>
      <c r="R154" s="165" t="s">
        <v>321</v>
      </c>
      <c r="S154" s="313">
        <f t="shared" si="10"/>
        <v>59856</v>
      </c>
      <c r="T154" s="253">
        <f t="shared" si="10"/>
        <v>59856</v>
      </c>
      <c r="U154" s="333">
        <f t="shared" si="8"/>
        <v>100</v>
      </c>
    </row>
    <row r="155" spans="1:21" s="4" customFormat="1" ht="39" customHeight="1" x14ac:dyDescent="0.2">
      <c r="A155" s="22"/>
      <c r="B155" s="23"/>
      <c r="C155" s="23"/>
      <c r="D155" s="45"/>
      <c r="E155" s="122"/>
      <c r="F155" s="532" t="s">
        <v>552</v>
      </c>
      <c r="G155" s="590"/>
      <c r="H155" s="218"/>
      <c r="I155" s="218"/>
      <c r="J155" s="218"/>
      <c r="K155" s="218"/>
      <c r="L155" s="218"/>
      <c r="M155" s="218"/>
      <c r="N155" s="218"/>
      <c r="O155" s="181" t="s">
        <v>331</v>
      </c>
      <c r="P155" s="31" t="s">
        <v>551</v>
      </c>
      <c r="Q155" s="31" t="s">
        <v>553</v>
      </c>
      <c r="R155" s="31" t="s">
        <v>321</v>
      </c>
      <c r="S155" s="239">
        <f t="shared" si="10"/>
        <v>59856</v>
      </c>
      <c r="T155" s="143">
        <f t="shared" si="10"/>
        <v>59856</v>
      </c>
      <c r="U155" s="333">
        <f t="shared" si="8"/>
        <v>100</v>
      </c>
    </row>
    <row r="156" spans="1:21" s="4" customFormat="1" ht="36.75" customHeight="1" x14ac:dyDescent="0.2">
      <c r="A156" s="22"/>
      <c r="B156" s="23"/>
      <c r="C156" s="23"/>
      <c r="D156" s="45"/>
      <c r="E156" s="122"/>
      <c r="F156" s="532" t="s">
        <v>443</v>
      </c>
      <c r="G156" s="618"/>
      <c r="H156" s="218"/>
      <c r="I156" s="218"/>
      <c r="J156" s="218"/>
      <c r="K156" s="218"/>
      <c r="L156" s="218"/>
      <c r="M156" s="218"/>
      <c r="N156" s="218"/>
      <c r="O156" s="181" t="s">
        <v>331</v>
      </c>
      <c r="P156" s="31" t="s">
        <v>551</v>
      </c>
      <c r="Q156" s="31" t="s">
        <v>189</v>
      </c>
      <c r="R156" s="31" t="s">
        <v>321</v>
      </c>
      <c r="S156" s="238">
        <f t="shared" si="10"/>
        <v>59856</v>
      </c>
      <c r="T156" s="143">
        <f t="shared" si="10"/>
        <v>59856</v>
      </c>
      <c r="U156" s="333">
        <f t="shared" si="8"/>
        <v>100</v>
      </c>
    </row>
    <row r="157" spans="1:21" s="4" customFormat="1" ht="47.25" customHeight="1" x14ac:dyDescent="0.2">
      <c r="A157" s="22"/>
      <c r="B157" s="23"/>
      <c r="C157" s="23"/>
      <c r="D157" s="45"/>
      <c r="E157" s="122"/>
      <c r="F157" s="531" t="s">
        <v>105</v>
      </c>
      <c r="G157" s="498"/>
      <c r="H157" s="218"/>
      <c r="I157" s="218"/>
      <c r="J157" s="218"/>
      <c r="K157" s="218"/>
      <c r="L157" s="218"/>
      <c r="M157" s="218"/>
      <c r="N157" s="218"/>
      <c r="O157" s="181" t="s">
        <v>331</v>
      </c>
      <c r="P157" s="31" t="s">
        <v>551</v>
      </c>
      <c r="Q157" s="31" t="s">
        <v>189</v>
      </c>
      <c r="R157" s="31" t="s">
        <v>107</v>
      </c>
      <c r="S157" s="238">
        <f t="shared" si="10"/>
        <v>59856</v>
      </c>
      <c r="T157" s="143">
        <f t="shared" si="10"/>
        <v>59856</v>
      </c>
      <c r="U157" s="333">
        <f t="shared" si="8"/>
        <v>100</v>
      </c>
    </row>
    <row r="158" spans="1:21" s="4" customFormat="1" ht="27.75" customHeight="1" x14ac:dyDescent="0.2">
      <c r="A158" s="22"/>
      <c r="B158" s="23"/>
      <c r="C158" s="23"/>
      <c r="D158" s="45"/>
      <c r="E158" s="122"/>
      <c r="F158" s="532" t="s">
        <v>106</v>
      </c>
      <c r="G158" s="533"/>
      <c r="H158" s="218"/>
      <c r="I158" s="218"/>
      <c r="J158" s="218"/>
      <c r="K158" s="218"/>
      <c r="L158" s="218"/>
      <c r="M158" s="218"/>
      <c r="N158" s="218"/>
      <c r="O158" s="181" t="s">
        <v>331</v>
      </c>
      <c r="P158" s="31" t="s">
        <v>551</v>
      </c>
      <c r="Q158" s="31" t="s">
        <v>189</v>
      </c>
      <c r="R158" s="31" t="s">
        <v>504</v>
      </c>
      <c r="S158" s="238">
        <v>59856</v>
      </c>
      <c r="T158" s="143">
        <v>59856</v>
      </c>
      <c r="U158" s="333">
        <f t="shared" si="8"/>
        <v>100</v>
      </c>
    </row>
    <row r="159" spans="1:21" s="4" customFormat="1" ht="48.75" customHeight="1" x14ac:dyDescent="0.2">
      <c r="A159" s="49"/>
      <c r="B159" s="50"/>
      <c r="C159" s="74"/>
      <c r="D159" s="45"/>
      <c r="E159" s="122"/>
      <c r="F159" s="537" t="s">
        <v>387</v>
      </c>
      <c r="G159" s="537"/>
      <c r="H159" s="392"/>
      <c r="I159" s="392"/>
      <c r="J159" s="392"/>
      <c r="K159" s="392"/>
      <c r="L159" s="392"/>
      <c r="M159" s="392"/>
      <c r="N159" s="392"/>
      <c r="O159" s="393" t="s">
        <v>381</v>
      </c>
      <c r="P159" s="384" t="s">
        <v>319</v>
      </c>
      <c r="Q159" s="384" t="s">
        <v>486</v>
      </c>
      <c r="R159" s="384" t="s">
        <v>321</v>
      </c>
      <c r="S159" s="394">
        <f>S160+S261+S276</f>
        <v>475294992.59999996</v>
      </c>
      <c r="T159" s="386">
        <f>T160+T261+T276</f>
        <v>198716185.75999999</v>
      </c>
      <c r="U159" s="380">
        <f t="shared" si="8"/>
        <v>41.809021524288617</v>
      </c>
    </row>
    <row r="160" spans="1:21" s="54" customFormat="1" ht="16.5" customHeight="1" x14ac:dyDescent="0.2">
      <c r="A160" s="77">
        <v>1400</v>
      </c>
      <c r="B160" s="78" t="s">
        <v>272</v>
      </c>
      <c r="C160" s="79"/>
      <c r="D160" s="53" t="s">
        <v>352</v>
      </c>
      <c r="E160" s="123"/>
      <c r="F160" s="486" t="s">
        <v>272</v>
      </c>
      <c r="G160" s="487"/>
      <c r="H160" s="19"/>
      <c r="I160" s="19"/>
      <c r="J160" s="19"/>
      <c r="K160" s="19"/>
      <c r="L160" s="19"/>
      <c r="M160" s="28"/>
      <c r="N160" s="28">
        <f>M160-H160</f>
        <v>0</v>
      </c>
      <c r="O160" s="156" t="s">
        <v>381</v>
      </c>
      <c r="P160" s="20" t="s">
        <v>352</v>
      </c>
      <c r="Q160" s="20" t="s">
        <v>486</v>
      </c>
      <c r="R160" s="20" t="s">
        <v>321</v>
      </c>
      <c r="S160" s="315">
        <f>S161+S183+S241+S250+S214</f>
        <v>463627092.59999996</v>
      </c>
      <c r="T160" s="140">
        <f>T161+T183+T241+T250+T214</f>
        <v>194055066.56999999</v>
      </c>
      <c r="U160" s="333">
        <f t="shared" si="8"/>
        <v>41.855851322610995</v>
      </c>
    </row>
    <row r="161" spans="1:21" s="54" customFormat="1" ht="16.5" customHeight="1" x14ac:dyDescent="0.2">
      <c r="A161" s="77"/>
      <c r="B161" s="78"/>
      <c r="C161" s="79"/>
      <c r="D161" s="53"/>
      <c r="E161" s="123"/>
      <c r="F161" s="486" t="s">
        <v>409</v>
      </c>
      <c r="G161" s="487"/>
      <c r="H161" s="19"/>
      <c r="I161" s="19"/>
      <c r="J161" s="19"/>
      <c r="K161" s="19"/>
      <c r="L161" s="19"/>
      <c r="M161" s="19"/>
      <c r="N161" s="19"/>
      <c r="O161" s="156" t="s">
        <v>381</v>
      </c>
      <c r="P161" s="20" t="s">
        <v>356</v>
      </c>
      <c r="Q161" s="20" t="s">
        <v>486</v>
      </c>
      <c r="R161" s="20" t="s">
        <v>321</v>
      </c>
      <c r="S161" s="315">
        <f>S162+S177</f>
        <v>183272543.59999999</v>
      </c>
      <c r="T161" s="140">
        <f>T162+T177</f>
        <v>62096473.840000004</v>
      </c>
      <c r="U161" s="333">
        <f t="shared" si="8"/>
        <v>33.882038531384254</v>
      </c>
    </row>
    <row r="162" spans="1:21" s="54" customFormat="1" ht="48.75" customHeight="1" x14ac:dyDescent="0.25">
      <c r="A162" s="77"/>
      <c r="B162" s="78"/>
      <c r="C162" s="79"/>
      <c r="D162" s="53"/>
      <c r="E162" s="123"/>
      <c r="F162" s="510" t="s">
        <v>208</v>
      </c>
      <c r="G162" s="528"/>
      <c r="H162" s="19"/>
      <c r="I162" s="19"/>
      <c r="J162" s="19"/>
      <c r="K162" s="19"/>
      <c r="L162" s="19"/>
      <c r="M162" s="28"/>
      <c r="N162" s="28"/>
      <c r="O162" s="116" t="s">
        <v>381</v>
      </c>
      <c r="P162" s="31" t="s">
        <v>356</v>
      </c>
      <c r="Q162" s="31" t="s">
        <v>516</v>
      </c>
      <c r="R162" s="31" t="s">
        <v>321</v>
      </c>
      <c r="S162" s="274">
        <f>S163</f>
        <v>183098543.59999999</v>
      </c>
      <c r="T162" s="142">
        <f>T163</f>
        <v>61946473.840000004</v>
      </c>
      <c r="U162" s="333">
        <f t="shared" si="8"/>
        <v>33.832313803286858</v>
      </c>
    </row>
    <row r="163" spans="1:21" s="54" customFormat="1" ht="49.5" customHeight="1" x14ac:dyDescent="0.25">
      <c r="A163" s="77"/>
      <c r="B163" s="78"/>
      <c r="C163" s="79"/>
      <c r="D163" s="53"/>
      <c r="E163" s="123"/>
      <c r="F163" s="510" t="s">
        <v>246</v>
      </c>
      <c r="G163" s="528"/>
      <c r="H163" s="19"/>
      <c r="I163" s="19"/>
      <c r="J163" s="19"/>
      <c r="K163" s="19"/>
      <c r="L163" s="19"/>
      <c r="M163" s="28"/>
      <c r="N163" s="28"/>
      <c r="O163" s="116" t="s">
        <v>381</v>
      </c>
      <c r="P163" s="31" t="s">
        <v>356</v>
      </c>
      <c r="Q163" s="31" t="s">
        <v>515</v>
      </c>
      <c r="R163" s="31" t="s">
        <v>321</v>
      </c>
      <c r="S163" s="274">
        <f>S165+S168+S171+S174</f>
        <v>183098543.59999999</v>
      </c>
      <c r="T163" s="142">
        <f>T165+T168+T171+T174</f>
        <v>61946473.840000004</v>
      </c>
      <c r="U163" s="333">
        <f t="shared" si="8"/>
        <v>33.832313803286858</v>
      </c>
    </row>
    <row r="164" spans="1:21" s="54" customFormat="1" ht="49.5" customHeight="1" x14ac:dyDescent="0.25">
      <c r="A164" s="77"/>
      <c r="B164" s="78"/>
      <c r="C164" s="79"/>
      <c r="D164" s="53"/>
      <c r="E164" s="123"/>
      <c r="F164" s="510" t="s">
        <v>209</v>
      </c>
      <c r="G164" s="529"/>
      <c r="H164" s="19"/>
      <c r="I164" s="19"/>
      <c r="J164" s="19"/>
      <c r="K164" s="19"/>
      <c r="L164" s="19"/>
      <c r="M164" s="28"/>
      <c r="N164" s="28"/>
      <c r="O164" s="116" t="s">
        <v>381</v>
      </c>
      <c r="P164" s="31" t="s">
        <v>356</v>
      </c>
      <c r="Q164" s="31" t="s">
        <v>166</v>
      </c>
      <c r="R164" s="31" t="s">
        <v>321</v>
      </c>
      <c r="S164" s="274">
        <f>S165+S168+S171+S174</f>
        <v>183098543.59999999</v>
      </c>
      <c r="T164" s="142">
        <f>T165+T168+T171+T174</f>
        <v>61946473.840000004</v>
      </c>
      <c r="U164" s="333">
        <f t="shared" si="8"/>
        <v>33.832313803286858</v>
      </c>
    </row>
    <row r="165" spans="1:21" s="54" customFormat="1" ht="51" customHeight="1" x14ac:dyDescent="0.25">
      <c r="A165" s="77"/>
      <c r="B165" s="78"/>
      <c r="C165" s="79"/>
      <c r="D165" s="53"/>
      <c r="E165" s="123"/>
      <c r="F165" s="510" t="s">
        <v>247</v>
      </c>
      <c r="G165" s="529"/>
      <c r="H165" s="19"/>
      <c r="I165" s="19"/>
      <c r="J165" s="19"/>
      <c r="K165" s="19"/>
      <c r="L165" s="19"/>
      <c r="M165" s="28"/>
      <c r="N165" s="28"/>
      <c r="O165" s="116" t="s">
        <v>381</v>
      </c>
      <c r="P165" s="31" t="s">
        <v>356</v>
      </c>
      <c r="Q165" s="31" t="s">
        <v>210</v>
      </c>
      <c r="R165" s="31" t="s">
        <v>321</v>
      </c>
      <c r="S165" s="274">
        <f>S166</f>
        <v>56770878</v>
      </c>
      <c r="T165" s="142">
        <f>T166</f>
        <v>25192682.390000001</v>
      </c>
      <c r="U165" s="333">
        <f t="shared" si="8"/>
        <v>44.376066176041881</v>
      </c>
    </row>
    <row r="166" spans="1:21" s="54" customFormat="1" ht="48.75" customHeight="1" x14ac:dyDescent="0.2">
      <c r="A166" s="77"/>
      <c r="B166" s="78"/>
      <c r="C166" s="79"/>
      <c r="D166" s="53"/>
      <c r="E166" s="123"/>
      <c r="F166" s="503" t="s">
        <v>255</v>
      </c>
      <c r="G166" s="503"/>
      <c r="H166" s="19"/>
      <c r="I166" s="19"/>
      <c r="J166" s="19"/>
      <c r="K166" s="19"/>
      <c r="L166" s="19"/>
      <c r="M166" s="28"/>
      <c r="N166" s="28"/>
      <c r="O166" s="116" t="s">
        <v>381</v>
      </c>
      <c r="P166" s="31" t="s">
        <v>356</v>
      </c>
      <c r="Q166" s="31" t="s">
        <v>210</v>
      </c>
      <c r="R166" s="31" t="s">
        <v>382</v>
      </c>
      <c r="S166" s="274">
        <f>S167</f>
        <v>56770878</v>
      </c>
      <c r="T166" s="142">
        <f>T167</f>
        <v>25192682.390000001</v>
      </c>
      <c r="U166" s="333">
        <f t="shared" si="8"/>
        <v>44.376066176041881</v>
      </c>
    </row>
    <row r="167" spans="1:21" s="54" customFormat="1" ht="26.25" customHeight="1" x14ac:dyDescent="0.2">
      <c r="A167" s="77"/>
      <c r="B167" s="78"/>
      <c r="C167" s="79"/>
      <c r="D167" s="53"/>
      <c r="E167" s="123"/>
      <c r="F167" s="499" t="s">
        <v>469</v>
      </c>
      <c r="G167" s="500"/>
      <c r="H167" s="19"/>
      <c r="I167" s="19"/>
      <c r="J167" s="19"/>
      <c r="K167" s="19"/>
      <c r="L167" s="19"/>
      <c r="M167" s="28"/>
      <c r="N167" s="28"/>
      <c r="O167" s="116" t="s">
        <v>381</v>
      </c>
      <c r="P167" s="31" t="s">
        <v>356</v>
      </c>
      <c r="Q167" s="31" t="s">
        <v>210</v>
      </c>
      <c r="R167" s="31" t="s">
        <v>383</v>
      </c>
      <c r="S167" s="274">
        <f>57157190-386312</f>
        <v>56770878</v>
      </c>
      <c r="T167" s="142">
        <v>25192682.390000001</v>
      </c>
      <c r="U167" s="333">
        <f t="shared" si="8"/>
        <v>44.376066176041881</v>
      </c>
    </row>
    <row r="168" spans="1:21" s="54" customFormat="1" ht="97.5" customHeight="1" x14ac:dyDescent="0.2">
      <c r="A168" s="77"/>
      <c r="B168" s="78"/>
      <c r="C168" s="79"/>
      <c r="D168" s="53"/>
      <c r="E168" s="123"/>
      <c r="F168" s="591" t="s">
        <v>248</v>
      </c>
      <c r="G168" s="591"/>
      <c r="H168" s="19"/>
      <c r="I168" s="19"/>
      <c r="J168" s="19"/>
      <c r="K168" s="19"/>
      <c r="L168" s="19"/>
      <c r="M168" s="28"/>
      <c r="N168" s="28"/>
      <c r="O168" s="116" t="s">
        <v>381</v>
      </c>
      <c r="P168" s="31" t="s">
        <v>356</v>
      </c>
      <c r="Q168" s="31" t="s">
        <v>211</v>
      </c>
      <c r="R168" s="31" t="s">
        <v>321</v>
      </c>
      <c r="S168" s="274">
        <f>S169</f>
        <v>76997000</v>
      </c>
      <c r="T168" s="142">
        <f>T169</f>
        <v>35185794.450000003</v>
      </c>
      <c r="U168" s="333">
        <f t="shared" si="8"/>
        <v>45.697617374702915</v>
      </c>
    </row>
    <row r="169" spans="1:21" s="54" customFormat="1" ht="51" customHeight="1" x14ac:dyDescent="0.2">
      <c r="A169" s="77"/>
      <c r="B169" s="78"/>
      <c r="C169" s="79"/>
      <c r="D169" s="53"/>
      <c r="E169" s="123"/>
      <c r="F169" s="503" t="s">
        <v>255</v>
      </c>
      <c r="G169" s="503"/>
      <c r="H169" s="19"/>
      <c r="I169" s="19"/>
      <c r="J169" s="19"/>
      <c r="K169" s="19"/>
      <c r="L169" s="19"/>
      <c r="M169" s="28"/>
      <c r="N169" s="28"/>
      <c r="O169" s="116" t="s">
        <v>381</v>
      </c>
      <c r="P169" s="31" t="s">
        <v>356</v>
      </c>
      <c r="Q169" s="31" t="s">
        <v>211</v>
      </c>
      <c r="R169" s="31" t="s">
        <v>382</v>
      </c>
      <c r="S169" s="274">
        <f>S170</f>
        <v>76997000</v>
      </c>
      <c r="T169" s="142">
        <f>T170</f>
        <v>35185794.450000003</v>
      </c>
      <c r="U169" s="333">
        <f t="shared" si="8"/>
        <v>45.697617374702915</v>
      </c>
    </row>
    <row r="170" spans="1:21" s="54" customFormat="1" ht="28.5" customHeight="1" x14ac:dyDescent="0.2">
      <c r="A170" s="77"/>
      <c r="B170" s="78"/>
      <c r="C170" s="79"/>
      <c r="D170" s="53"/>
      <c r="E170" s="123"/>
      <c r="F170" s="499" t="s">
        <v>469</v>
      </c>
      <c r="G170" s="500"/>
      <c r="H170" s="19"/>
      <c r="I170" s="19"/>
      <c r="J170" s="19"/>
      <c r="K170" s="19"/>
      <c r="L170" s="19"/>
      <c r="M170" s="28"/>
      <c r="N170" s="28"/>
      <c r="O170" s="116" t="s">
        <v>381</v>
      </c>
      <c r="P170" s="31" t="s">
        <v>356</v>
      </c>
      <c r="Q170" s="31" t="s">
        <v>211</v>
      </c>
      <c r="R170" s="31" t="s">
        <v>383</v>
      </c>
      <c r="S170" s="274">
        <v>76997000</v>
      </c>
      <c r="T170" s="142">
        <v>35185794.450000003</v>
      </c>
      <c r="U170" s="333">
        <f t="shared" si="8"/>
        <v>45.697617374702915</v>
      </c>
    </row>
    <row r="171" spans="1:21" s="54" customFormat="1" ht="127.5" customHeight="1" x14ac:dyDescent="0.2">
      <c r="A171" s="77"/>
      <c r="B171" s="78"/>
      <c r="C171" s="79"/>
      <c r="D171" s="53"/>
      <c r="E171" s="123"/>
      <c r="F171" s="480" t="s">
        <v>124</v>
      </c>
      <c r="G171" s="572"/>
      <c r="H171" s="218"/>
      <c r="I171" s="186"/>
      <c r="J171" s="186"/>
      <c r="K171" s="186"/>
      <c r="L171" s="186"/>
      <c r="M171" s="218"/>
      <c r="N171" s="218"/>
      <c r="O171" s="181" t="s">
        <v>381</v>
      </c>
      <c r="P171" s="133" t="s">
        <v>356</v>
      </c>
      <c r="Q171" s="133" t="s">
        <v>15</v>
      </c>
      <c r="R171" s="133" t="s">
        <v>321</v>
      </c>
      <c r="S171" s="291">
        <f>S172</f>
        <v>45400665.600000001</v>
      </c>
      <c r="T171" s="256">
        <f>T172</f>
        <v>1555453.03</v>
      </c>
      <c r="U171" s="333">
        <f t="shared" si="8"/>
        <v>3.4260577668711538</v>
      </c>
    </row>
    <row r="172" spans="1:21" s="54" customFormat="1" ht="46.5" customHeight="1" x14ac:dyDescent="0.2">
      <c r="A172" s="77"/>
      <c r="B172" s="78"/>
      <c r="C172" s="79"/>
      <c r="D172" s="53"/>
      <c r="E172" s="123"/>
      <c r="F172" s="531" t="s">
        <v>105</v>
      </c>
      <c r="G172" s="498"/>
      <c r="H172" s="218"/>
      <c r="I172" s="186"/>
      <c r="J172" s="186"/>
      <c r="K172" s="186"/>
      <c r="L172" s="186"/>
      <c r="M172" s="218"/>
      <c r="N172" s="218"/>
      <c r="O172" s="181" t="s">
        <v>381</v>
      </c>
      <c r="P172" s="133" t="s">
        <v>356</v>
      </c>
      <c r="Q172" s="133" t="s">
        <v>15</v>
      </c>
      <c r="R172" s="133" t="s">
        <v>107</v>
      </c>
      <c r="S172" s="291">
        <f>S173</f>
        <v>45400665.600000001</v>
      </c>
      <c r="T172" s="256">
        <f>T173</f>
        <v>1555453.03</v>
      </c>
      <c r="U172" s="333">
        <f t="shared" si="8"/>
        <v>3.4260577668711538</v>
      </c>
    </row>
    <row r="173" spans="1:21" s="54" customFormat="1" ht="28.5" customHeight="1" x14ac:dyDescent="0.2">
      <c r="A173" s="77"/>
      <c r="B173" s="78"/>
      <c r="C173" s="79"/>
      <c r="D173" s="53"/>
      <c r="E173" s="123"/>
      <c r="F173" s="532" t="s">
        <v>106</v>
      </c>
      <c r="G173" s="533"/>
      <c r="H173" s="218"/>
      <c r="I173" s="186"/>
      <c r="J173" s="186"/>
      <c r="K173" s="186"/>
      <c r="L173" s="186"/>
      <c r="M173" s="218"/>
      <c r="N173" s="218"/>
      <c r="O173" s="181" t="s">
        <v>381</v>
      </c>
      <c r="P173" s="133" t="s">
        <v>356</v>
      </c>
      <c r="Q173" s="133" t="s">
        <v>15</v>
      </c>
      <c r="R173" s="133" t="s">
        <v>504</v>
      </c>
      <c r="S173" s="291">
        <v>45400665.600000001</v>
      </c>
      <c r="T173" s="256">
        <v>1555453.03</v>
      </c>
      <c r="U173" s="333">
        <f t="shared" si="8"/>
        <v>3.4260577668711538</v>
      </c>
    </row>
    <row r="174" spans="1:21" s="54" customFormat="1" ht="124.5" customHeight="1" x14ac:dyDescent="0.25">
      <c r="A174" s="77"/>
      <c r="B174" s="78"/>
      <c r="C174" s="79"/>
      <c r="D174" s="53"/>
      <c r="E174" s="123"/>
      <c r="F174" s="530" t="s">
        <v>123</v>
      </c>
      <c r="G174" s="529"/>
      <c r="H174" s="19"/>
      <c r="I174" s="19"/>
      <c r="J174" s="19"/>
      <c r="K174" s="19"/>
      <c r="L174" s="19"/>
      <c r="M174" s="28"/>
      <c r="N174" s="28"/>
      <c r="O174" s="116" t="s">
        <v>381</v>
      </c>
      <c r="P174" s="31" t="s">
        <v>356</v>
      </c>
      <c r="Q174" s="133" t="s">
        <v>16</v>
      </c>
      <c r="R174" s="31" t="s">
        <v>321</v>
      </c>
      <c r="S174" s="274">
        <f>S175</f>
        <v>3930000</v>
      </c>
      <c r="T174" s="142">
        <f>T175</f>
        <v>12543.97</v>
      </c>
      <c r="U174" s="333">
        <f t="shared" si="8"/>
        <v>0.31918498727735367</v>
      </c>
    </row>
    <row r="175" spans="1:21" s="54" customFormat="1" ht="45" customHeight="1" x14ac:dyDescent="0.2">
      <c r="A175" s="77"/>
      <c r="B175" s="78"/>
      <c r="C175" s="79"/>
      <c r="D175" s="53"/>
      <c r="E175" s="123"/>
      <c r="F175" s="531" t="s">
        <v>105</v>
      </c>
      <c r="G175" s="498"/>
      <c r="H175" s="19"/>
      <c r="I175" s="19"/>
      <c r="J175" s="19"/>
      <c r="K175" s="19"/>
      <c r="L175" s="19"/>
      <c r="M175" s="28"/>
      <c r="N175" s="28"/>
      <c r="O175" s="116" t="s">
        <v>381</v>
      </c>
      <c r="P175" s="31" t="s">
        <v>356</v>
      </c>
      <c r="Q175" s="133" t="s">
        <v>16</v>
      </c>
      <c r="R175" s="31" t="s">
        <v>107</v>
      </c>
      <c r="S175" s="274">
        <f>S176</f>
        <v>3930000</v>
      </c>
      <c r="T175" s="142">
        <f>T176</f>
        <v>12543.97</v>
      </c>
      <c r="U175" s="333">
        <f t="shared" si="8"/>
        <v>0.31918498727735367</v>
      </c>
    </row>
    <row r="176" spans="1:21" s="54" customFormat="1" ht="28.5" customHeight="1" x14ac:dyDescent="0.2">
      <c r="A176" s="77"/>
      <c r="B176" s="78"/>
      <c r="C176" s="79"/>
      <c r="D176" s="53"/>
      <c r="E176" s="123"/>
      <c r="F176" s="532" t="s">
        <v>106</v>
      </c>
      <c r="G176" s="533"/>
      <c r="H176" s="19"/>
      <c r="I176" s="19"/>
      <c r="J176" s="19"/>
      <c r="K176" s="19"/>
      <c r="L176" s="19"/>
      <c r="M176" s="28"/>
      <c r="N176" s="28"/>
      <c r="O176" s="116" t="s">
        <v>381</v>
      </c>
      <c r="P176" s="31" t="s">
        <v>356</v>
      </c>
      <c r="Q176" s="133" t="s">
        <v>16</v>
      </c>
      <c r="R176" s="31" t="s">
        <v>504</v>
      </c>
      <c r="S176" s="274">
        <v>3930000</v>
      </c>
      <c r="T176" s="142">
        <v>12543.97</v>
      </c>
      <c r="U176" s="333">
        <f t="shared" si="8"/>
        <v>0.31918498727735367</v>
      </c>
    </row>
    <row r="177" spans="1:21" s="54" customFormat="1" ht="28.5" customHeight="1" x14ac:dyDescent="0.2">
      <c r="A177" s="77"/>
      <c r="B177" s="78"/>
      <c r="C177" s="79"/>
      <c r="D177" s="53"/>
      <c r="E177" s="123"/>
      <c r="F177" s="482" t="s">
        <v>425</v>
      </c>
      <c r="G177" s="484"/>
      <c r="H177" s="143"/>
      <c r="I177" s="188"/>
      <c r="J177" s="188"/>
      <c r="K177" s="188"/>
      <c r="L177" s="188"/>
      <c r="M177" s="143"/>
      <c r="N177" s="143"/>
      <c r="O177" s="181" t="s">
        <v>381</v>
      </c>
      <c r="P177" s="133" t="s">
        <v>356</v>
      </c>
      <c r="Q177" s="133" t="s">
        <v>484</v>
      </c>
      <c r="R177" s="133" t="s">
        <v>321</v>
      </c>
      <c r="S177" s="274">
        <f t="shared" ref="S177:T181" si="11">S178</f>
        <v>174000</v>
      </c>
      <c r="T177" s="142">
        <f t="shared" si="11"/>
        <v>150000</v>
      </c>
      <c r="U177" s="333">
        <f t="shared" si="8"/>
        <v>86.206896551724128</v>
      </c>
    </row>
    <row r="178" spans="1:21" s="54" customFormat="1" ht="34.5" customHeight="1" x14ac:dyDescent="0.2">
      <c r="A178" s="77"/>
      <c r="B178" s="78"/>
      <c r="C178" s="79"/>
      <c r="D178" s="53"/>
      <c r="E178" s="123"/>
      <c r="F178" s="482" t="s">
        <v>426</v>
      </c>
      <c r="G178" s="484"/>
      <c r="H178" s="143"/>
      <c r="I178" s="188"/>
      <c r="J178" s="188"/>
      <c r="K178" s="188"/>
      <c r="L178" s="188"/>
      <c r="M178" s="143"/>
      <c r="N178" s="143"/>
      <c r="O178" s="181" t="s">
        <v>381</v>
      </c>
      <c r="P178" s="133" t="s">
        <v>356</v>
      </c>
      <c r="Q178" s="133" t="s">
        <v>485</v>
      </c>
      <c r="R178" s="133" t="s">
        <v>321</v>
      </c>
      <c r="S178" s="274">
        <f t="shared" si="11"/>
        <v>174000</v>
      </c>
      <c r="T178" s="142">
        <f t="shared" si="11"/>
        <v>150000</v>
      </c>
      <c r="U178" s="333">
        <f t="shared" si="8"/>
        <v>86.206896551724128</v>
      </c>
    </row>
    <row r="179" spans="1:21" s="54" customFormat="1" ht="47.25" customHeight="1" x14ac:dyDescent="0.25">
      <c r="A179" s="77"/>
      <c r="B179" s="78"/>
      <c r="C179" s="79"/>
      <c r="D179" s="53"/>
      <c r="E179" s="123"/>
      <c r="F179" s="540" t="s">
        <v>209</v>
      </c>
      <c r="G179" s="545"/>
      <c r="H179" s="143"/>
      <c r="I179" s="188"/>
      <c r="J179" s="188"/>
      <c r="K179" s="188"/>
      <c r="L179" s="188"/>
      <c r="M179" s="143"/>
      <c r="N179" s="143"/>
      <c r="O179" s="181" t="s">
        <v>381</v>
      </c>
      <c r="P179" s="133" t="s">
        <v>356</v>
      </c>
      <c r="Q179" s="133" t="s">
        <v>39</v>
      </c>
      <c r="R179" s="133" t="s">
        <v>321</v>
      </c>
      <c r="S179" s="274">
        <f t="shared" si="11"/>
        <v>174000</v>
      </c>
      <c r="T179" s="142">
        <f t="shared" si="11"/>
        <v>150000</v>
      </c>
      <c r="U179" s="333">
        <f t="shared" si="8"/>
        <v>86.206896551724128</v>
      </c>
    </row>
    <row r="180" spans="1:21" s="54" customFormat="1" ht="48.75" customHeight="1" x14ac:dyDescent="0.2">
      <c r="A180" s="77"/>
      <c r="B180" s="78"/>
      <c r="C180" s="79"/>
      <c r="D180" s="53"/>
      <c r="E180" s="123"/>
      <c r="F180" s="482" t="s">
        <v>184</v>
      </c>
      <c r="G180" s="484"/>
      <c r="H180" s="143"/>
      <c r="I180" s="188"/>
      <c r="J180" s="188"/>
      <c r="K180" s="188"/>
      <c r="L180" s="188"/>
      <c r="M180" s="143"/>
      <c r="N180" s="143"/>
      <c r="O180" s="181" t="s">
        <v>381</v>
      </c>
      <c r="P180" s="133" t="s">
        <v>356</v>
      </c>
      <c r="Q180" s="133" t="s">
        <v>497</v>
      </c>
      <c r="R180" s="133" t="s">
        <v>321</v>
      </c>
      <c r="S180" s="274">
        <f t="shared" si="11"/>
        <v>174000</v>
      </c>
      <c r="T180" s="142">
        <f t="shared" si="11"/>
        <v>150000</v>
      </c>
      <c r="U180" s="333">
        <f t="shared" si="8"/>
        <v>86.206896551724128</v>
      </c>
    </row>
    <row r="181" spans="1:21" s="54" customFormat="1" ht="53.25" customHeight="1" x14ac:dyDescent="0.2">
      <c r="A181" s="77"/>
      <c r="B181" s="78"/>
      <c r="C181" s="79"/>
      <c r="D181" s="53"/>
      <c r="E181" s="123"/>
      <c r="F181" s="482" t="s">
        <v>255</v>
      </c>
      <c r="G181" s="482"/>
      <c r="H181" s="143"/>
      <c r="I181" s="188"/>
      <c r="J181" s="188"/>
      <c r="K181" s="188"/>
      <c r="L181" s="188"/>
      <c r="M181" s="143"/>
      <c r="N181" s="143"/>
      <c r="O181" s="181" t="s">
        <v>381</v>
      </c>
      <c r="P181" s="133" t="s">
        <v>356</v>
      </c>
      <c r="Q181" s="133" t="s">
        <v>497</v>
      </c>
      <c r="R181" s="133" t="s">
        <v>382</v>
      </c>
      <c r="S181" s="274">
        <f t="shared" si="11"/>
        <v>174000</v>
      </c>
      <c r="T181" s="142">
        <f t="shared" si="11"/>
        <v>150000</v>
      </c>
      <c r="U181" s="333">
        <f t="shared" si="8"/>
        <v>86.206896551724128</v>
      </c>
    </row>
    <row r="182" spans="1:21" s="54" customFormat="1" ht="28.5" customHeight="1" x14ac:dyDescent="0.2">
      <c r="A182" s="77"/>
      <c r="B182" s="78"/>
      <c r="C182" s="79"/>
      <c r="D182" s="53"/>
      <c r="E182" s="123"/>
      <c r="F182" s="482" t="s">
        <v>469</v>
      </c>
      <c r="G182" s="484"/>
      <c r="H182" s="143"/>
      <c r="I182" s="188"/>
      <c r="J182" s="188"/>
      <c r="K182" s="188"/>
      <c r="L182" s="188"/>
      <c r="M182" s="143"/>
      <c r="N182" s="143"/>
      <c r="O182" s="181" t="s">
        <v>381</v>
      </c>
      <c r="P182" s="133" t="s">
        <v>356</v>
      </c>
      <c r="Q182" s="133" t="s">
        <v>497</v>
      </c>
      <c r="R182" s="133" t="s">
        <v>383</v>
      </c>
      <c r="S182" s="274">
        <v>174000</v>
      </c>
      <c r="T182" s="142">
        <v>150000</v>
      </c>
      <c r="U182" s="333">
        <f t="shared" si="8"/>
        <v>86.206896551724128</v>
      </c>
    </row>
    <row r="183" spans="1:21" s="4" customFormat="1" ht="16.5" customHeight="1" x14ac:dyDescent="0.2">
      <c r="A183" s="80" t="s">
        <v>278</v>
      </c>
      <c r="B183" s="81" t="s">
        <v>279</v>
      </c>
      <c r="C183" s="82"/>
      <c r="D183" s="45" t="s">
        <v>280</v>
      </c>
      <c r="E183" s="122"/>
      <c r="F183" s="486" t="s">
        <v>423</v>
      </c>
      <c r="G183" s="487"/>
      <c r="H183" s="19" t="e">
        <f>H184+#REF!</f>
        <v>#REF!</v>
      </c>
      <c r="I183" s="19" t="e">
        <f>I184+#REF!</f>
        <v>#REF!</v>
      </c>
      <c r="J183" s="19" t="e">
        <f>J184+#REF!</f>
        <v>#REF!</v>
      </c>
      <c r="K183" s="19" t="e">
        <f>K184+#REF!</f>
        <v>#REF!</v>
      </c>
      <c r="L183" s="19" t="e">
        <f>L184+#REF!</f>
        <v>#REF!</v>
      </c>
      <c r="M183" s="19" t="e">
        <f>M184+#REF!</f>
        <v>#REF!</v>
      </c>
      <c r="N183" s="19" t="e">
        <f>N184+#REF!</f>
        <v>#REF!</v>
      </c>
      <c r="O183" s="156" t="s">
        <v>381</v>
      </c>
      <c r="P183" s="20" t="s">
        <v>280</v>
      </c>
      <c r="Q183" s="20" t="s">
        <v>486</v>
      </c>
      <c r="R183" s="20" t="s">
        <v>321</v>
      </c>
      <c r="S183" s="315">
        <f>S184+S208</f>
        <v>232005819.31</v>
      </c>
      <c r="T183" s="140">
        <f>T184+T208</f>
        <v>115675237.74999999</v>
      </c>
      <c r="U183" s="379">
        <f t="shared" si="8"/>
        <v>49.858765652527801</v>
      </c>
    </row>
    <row r="184" spans="1:21" s="4" customFormat="1" ht="47.25" customHeight="1" x14ac:dyDescent="0.25">
      <c r="A184" s="83"/>
      <c r="B184" s="84"/>
      <c r="C184" s="85" t="s">
        <v>281</v>
      </c>
      <c r="D184" s="45"/>
      <c r="E184" s="122"/>
      <c r="F184" s="510" t="s">
        <v>208</v>
      </c>
      <c r="G184" s="528"/>
      <c r="H184" s="28">
        <v>82683</v>
      </c>
      <c r="I184" s="28"/>
      <c r="J184" s="28"/>
      <c r="K184" s="28">
        <f>800+2196</f>
        <v>2996</v>
      </c>
      <c r="L184" s="28"/>
      <c r="M184" s="28">
        <f>H184+I184+J184+K184+L184</f>
        <v>85679</v>
      </c>
      <c r="N184" s="28">
        <f>M184-H184</f>
        <v>2996</v>
      </c>
      <c r="O184" s="116" t="s">
        <v>381</v>
      </c>
      <c r="P184" s="31" t="s">
        <v>280</v>
      </c>
      <c r="Q184" s="31" t="s">
        <v>516</v>
      </c>
      <c r="R184" s="31" t="s">
        <v>321</v>
      </c>
      <c r="S184" s="274">
        <f>S185+S205</f>
        <v>231909819.31</v>
      </c>
      <c r="T184" s="142">
        <f>T185+T205</f>
        <v>115579237.74999999</v>
      </c>
      <c r="U184" s="333">
        <f t="shared" si="8"/>
        <v>49.838009487430178</v>
      </c>
    </row>
    <row r="185" spans="1:21" s="4" customFormat="1" ht="54.75" customHeight="1" x14ac:dyDescent="0.2">
      <c r="A185" s="83"/>
      <c r="B185" s="84"/>
      <c r="C185" s="85"/>
      <c r="D185" s="45"/>
      <c r="E185" s="122"/>
      <c r="F185" s="499" t="s">
        <v>249</v>
      </c>
      <c r="G185" s="500"/>
      <c r="H185" s="28"/>
      <c r="I185" s="28"/>
      <c r="J185" s="28"/>
      <c r="K185" s="28"/>
      <c r="L185" s="28"/>
      <c r="M185" s="28"/>
      <c r="N185" s="28"/>
      <c r="O185" s="116" t="s">
        <v>381</v>
      </c>
      <c r="P185" s="31" t="s">
        <v>280</v>
      </c>
      <c r="Q185" s="31" t="s">
        <v>517</v>
      </c>
      <c r="R185" s="31" t="s">
        <v>321</v>
      </c>
      <c r="S185" s="274">
        <f>S187+S193+S196+S190+S199</f>
        <v>231509819.31</v>
      </c>
      <c r="T185" s="142">
        <f>T187+T193+T196+T190+T199</f>
        <v>115384954.44999999</v>
      </c>
      <c r="U185" s="333">
        <f t="shared" si="8"/>
        <v>49.840198914196101</v>
      </c>
    </row>
    <row r="186" spans="1:21" s="4" customFormat="1" ht="54.75" customHeight="1" x14ac:dyDescent="0.2">
      <c r="A186" s="83"/>
      <c r="B186" s="84"/>
      <c r="C186" s="85"/>
      <c r="D186" s="45"/>
      <c r="E186" s="122"/>
      <c r="F186" s="499" t="s">
        <v>212</v>
      </c>
      <c r="G186" s="500"/>
      <c r="H186" s="28"/>
      <c r="I186" s="28"/>
      <c r="J186" s="28"/>
      <c r="K186" s="28"/>
      <c r="L186" s="28"/>
      <c r="M186" s="28"/>
      <c r="N186" s="28"/>
      <c r="O186" s="116" t="s">
        <v>381</v>
      </c>
      <c r="P186" s="31" t="s">
        <v>280</v>
      </c>
      <c r="Q186" s="31" t="s">
        <v>177</v>
      </c>
      <c r="R186" s="31" t="s">
        <v>321</v>
      </c>
      <c r="S186" s="274">
        <f>S187+S193+S196+S190</f>
        <v>231492585</v>
      </c>
      <c r="T186" s="142">
        <f>T187+T193+T196+T190</f>
        <v>115384954.44999999</v>
      </c>
      <c r="U186" s="333">
        <f t="shared" si="8"/>
        <v>49.843909449626643</v>
      </c>
    </row>
    <row r="187" spans="1:21" s="4" customFormat="1" ht="46.5" customHeight="1" x14ac:dyDescent="0.25">
      <c r="A187" s="83"/>
      <c r="B187" s="84"/>
      <c r="C187" s="85"/>
      <c r="D187" s="45"/>
      <c r="E187" s="122"/>
      <c r="F187" s="510" t="s">
        <v>247</v>
      </c>
      <c r="G187" s="529"/>
      <c r="H187" s="28"/>
      <c r="I187" s="28"/>
      <c r="J187" s="28"/>
      <c r="K187" s="28"/>
      <c r="L187" s="28"/>
      <c r="M187" s="28"/>
      <c r="N187" s="28"/>
      <c r="O187" s="116" t="s">
        <v>381</v>
      </c>
      <c r="P187" s="31" t="s">
        <v>280</v>
      </c>
      <c r="Q187" s="31" t="s">
        <v>213</v>
      </c>
      <c r="R187" s="31" t="s">
        <v>321</v>
      </c>
      <c r="S187" s="274">
        <f>S188</f>
        <v>55016516</v>
      </c>
      <c r="T187" s="142">
        <f>T188</f>
        <v>25631361.780000001</v>
      </c>
      <c r="U187" s="333">
        <f t="shared" si="8"/>
        <v>46.588485864862839</v>
      </c>
    </row>
    <row r="188" spans="1:21" s="4" customFormat="1" ht="54" customHeight="1" x14ac:dyDescent="0.2">
      <c r="A188" s="83"/>
      <c r="B188" s="84"/>
      <c r="C188" s="85"/>
      <c r="D188" s="45"/>
      <c r="E188" s="122"/>
      <c r="F188" s="503" t="s">
        <v>255</v>
      </c>
      <c r="G188" s="503"/>
      <c r="H188" s="28"/>
      <c r="I188" s="28"/>
      <c r="J188" s="28"/>
      <c r="K188" s="28"/>
      <c r="L188" s="28"/>
      <c r="M188" s="28"/>
      <c r="N188" s="28"/>
      <c r="O188" s="116" t="s">
        <v>381</v>
      </c>
      <c r="P188" s="31" t="s">
        <v>280</v>
      </c>
      <c r="Q188" s="31" t="s">
        <v>213</v>
      </c>
      <c r="R188" s="31" t="s">
        <v>382</v>
      </c>
      <c r="S188" s="274">
        <f>S189</f>
        <v>55016516</v>
      </c>
      <c r="T188" s="142">
        <f>T189</f>
        <v>25631361.780000001</v>
      </c>
      <c r="U188" s="333">
        <f t="shared" si="8"/>
        <v>46.588485864862839</v>
      </c>
    </row>
    <row r="189" spans="1:21" s="4" customFormat="1" ht="27.75" customHeight="1" x14ac:dyDescent="0.2">
      <c r="A189" s="83"/>
      <c r="B189" s="84"/>
      <c r="C189" s="85"/>
      <c r="D189" s="45"/>
      <c r="E189" s="122"/>
      <c r="F189" s="499" t="s">
        <v>469</v>
      </c>
      <c r="G189" s="500"/>
      <c r="H189" s="28"/>
      <c r="I189" s="28"/>
      <c r="J189" s="28"/>
      <c r="K189" s="28"/>
      <c r="L189" s="28"/>
      <c r="M189" s="28"/>
      <c r="N189" s="28"/>
      <c r="O189" s="116" t="s">
        <v>381</v>
      </c>
      <c r="P189" s="31" t="s">
        <v>280</v>
      </c>
      <c r="Q189" s="31" t="s">
        <v>213</v>
      </c>
      <c r="R189" s="31" t="s">
        <v>383</v>
      </c>
      <c r="S189" s="274">
        <f>56356240-1339724</f>
        <v>55016516</v>
      </c>
      <c r="T189" s="142">
        <v>25631361.780000001</v>
      </c>
      <c r="U189" s="333">
        <f t="shared" si="8"/>
        <v>46.588485864862839</v>
      </c>
    </row>
    <row r="190" spans="1:21" s="4" customFormat="1" ht="68.25" customHeight="1" x14ac:dyDescent="0.2">
      <c r="A190" s="83"/>
      <c r="B190" s="84"/>
      <c r="C190" s="85"/>
      <c r="D190" s="45"/>
      <c r="E190" s="122"/>
      <c r="F190" s="499" t="s">
        <v>138</v>
      </c>
      <c r="G190" s="501"/>
      <c r="H190" s="28"/>
      <c r="I190" s="28"/>
      <c r="J190" s="28"/>
      <c r="K190" s="28"/>
      <c r="L190" s="28"/>
      <c r="M190" s="28"/>
      <c r="N190" s="28"/>
      <c r="O190" s="116" t="s">
        <v>381</v>
      </c>
      <c r="P190" s="31" t="s">
        <v>280</v>
      </c>
      <c r="Q190" s="150" t="s">
        <v>137</v>
      </c>
      <c r="R190" s="31" t="s">
        <v>321</v>
      </c>
      <c r="S190" s="274">
        <f>S191</f>
        <v>350400</v>
      </c>
      <c r="T190" s="142">
        <f>T191</f>
        <v>0</v>
      </c>
      <c r="U190" s="333">
        <f t="shared" si="8"/>
        <v>0</v>
      </c>
    </row>
    <row r="191" spans="1:21" s="4" customFormat="1" ht="51.75" customHeight="1" x14ac:dyDescent="0.2">
      <c r="A191" s="83"/>
      <c r="B191" s="84"/>
      <c r="C191" s="85"/>
      <c r="D191" s="45"/>
      <c r="E191" s="122"/>
      <c r="F191" s="503" t="s">
        <v>255</v>
      </c>
      <c r="G191" s="503"/>
      <c r="H191" s="28"/>
      <c r="I191" s="28"/>
      <c r="J191" s="28"/>
      <c r="K191" s="28"/>
      <c r="L191" s="28"/>
      <c r="M191" s="28"/>
      <c r="N191" s="28"/>
      <c r="O191" s="116" t="s">
        <v>381</v>
      </c>
      <c r="P191" s="31" t="s">
        <v>280</v>
      </c>
      <c r="Q191" s="150" t="s">
        <v>137</v>
      </c>
      <c r="R191" s="31" t="s">
        <v>382</v>
      </c>
      <c r="S191" s="274">
        <f>S192</f>
        <v>350400</v>
      </c>
      <c r="T191" s="142">
        <f>T192</f>
        <v>0</v>
      </c>
      <c r="U191" s="333">
        <f t="shared" si="8"/>
        <v>0</v>
      </c>
    </row>
    <row r="192" spans="1:21" s="4" customFormat="1" ht="27.75" customHeight="1" x14ac:dyDescent="0.2">
      <c r="A192" s="83"/>
      <c r="B192" s="84"/>
      <c r="C192" s="85"/>
      <c r="D192" s="45"/>
      <c r="E192" s="122"/>
      <c r="F192" s="499" t="s">
        <v>469</v>
      </c>
      <c r="G192" s="500"/>
      <c r="H192" s="28"/>
      <c r="I192" s="28"/>
      <c r="J192" s="28"/>
      <c r="K192" s="28"/>
      <c r="L192" s="28"/>
      <c r="M192" s="28"/>
      <c r="N192" s="28"/>
      <c r="O192" s="116" t="s">
        <v>381</v>
      </c>
      <c r="P192" s="31" t="s">
        <v>280</v>
      </c>
      <c r="Q192" s="150" t="s">
        <v>137</v>
      </c>
      <c r="R192" s="31" t="s">
        <v>383</v>
      </c>
      <c r="S192" s="274">
        <v>350400</v>
      </c>
      <c r="T192" s="142">
        <v>0</v>
      </c>
      <c r="U192" s="333">
        <f t="shared" si="8"/>
        <v>0</v>
      </c>
    </row>
    <row r="193" spans="1:21" s="4" customFormat="1" ht="51" customHeight="1" x14ac:dyDescent="0.2">
      <c r="A193" s="83"/>
      <c r="B193" s="86"/>
      <c r="C193" s="74"/>
      <c r="D193" s="45"/>
      <c r="E193" s="122"/>
      <c r="F193" s="591" t="s">
        <v>143</v>
      </c>
      <c r="G193" s="591"/>
      <c r="H193" s="28"/>
      <c r="I193" s="28"/>
      <c r="J193" s="28"/>
      <c r="K193" s="28"/>
      <c r="L193" s="28"/>
      <c r="M193" s="28"/>
      <c r="N193" s="28"/>
      <c r="O193" s="116" t="s">
        <v>381</v>
      </c>
      <c r="P193" s="31" t="s">
        <v>280</v>
      </c>
      <c r="Q193" s="31" t="s">
        <v>142</v>
      </c>
      <c r="R193" s="31" t="s">
        <v>321</v>
      </c>
      <c r="S193" s="238">
        <f>S194</f>
        <v>20639669</v>
      </c>
      <c r="T193" s="143">
        <f>T194</f>
        <v>9375572.4000000004</v>
      </c>
      <c r="U193" s="333">
        <f t="shared" si="8"/>
        <v>45.425013356561102</v>
      </c>
    </row>
    <row r="194" spans="1:21" s="4" customFormat="1" ht="52.5" customHeight="1" x14ac:dyDescent="0.2">
      <c r="A194" s="83"/>
      <c r="B194" s="86"/>
      <c r="C194" s="74"/>
      <c r="D194" s="45"/>
      <c r="E194" s="122"/>
      <c r="F194" s="503" t="s">
        <v>255</v>
      </c>
      <c r="G194" s="503"/>
      <c r="H194" s="28"/>
      <c r="I194" s="28"/>
      <c r="J194" s="28"/>
      <c r="K194" s="28"/>
      <c r="L194" s="28"/>
      <c r="M194" s="28"/>
      <c r="N194" s="28"/>
      <c r="O194" s="116" t="s">
        <v>381</v>
      </c>
      <c r="P194" s="31" t="s">
        <v>280</v>
      </c>
      <c r="Q194" s="31" t="s">
        <v>142</v>
      </c>
      <c r="R194" s="31" t="s">
        <v>382</v>
      </c>
      <c r="S194" s="238">
        <f>S195</f>
        <v>20639669</v>
      </c>
      <c r="T194" s="143">
        <f>T195</f>
        <v>9375572.4000000004</v>
      </c>
      <c r="U194" s="333">
        <f t="shared" si="8"/>
        <v>45.425013356561102</v>
      </c>
    </row>
    <row r="195" spans="1:21" s="4" customFormat="1" ht="25.5" customHeight="1" x14ac:dyDescent="0.2">
      <c r="A195" s="83"/>
      <c r="B195" s="86"/>
      <c r="C195" s="74"/>
      <c r="D195" s="45"/>
      <c r="E195" s="122"/>
      <c r="F195" s="499" t="s">
        <v>469</v>
      </c>
      <c r="G195" s="500"/>
      <c r="H195" s="28"/>
      <c r="I195" s="28"/>
      <c r="J195" s="28"/>
      <c r="K195" s="28"/>
      <c r="L195" s="28"/>
      <c r="M195" s="28"/>
      <c r="N195" s="28"/>
      <c r="O195" s="116" t="s">
        <v>381</v>
      </c>
      <c r="P195" s="31" t="s">
        <v>280</v>
      </c>
      <c r="Q195" s="31" t="s">
        <v>142</v>
      </c>
      <c r="R195" s="31" t="s">
        <v>383</v>
      </c>
      <c r="S195" s="238">
        <v>20639669</v>
      </c>
      <c r="T195" s="143">
        <v>9375572.4000000004</v>
      </c>
      <c r="U195" s="333">
        <f t="shared" si="8"/>
        <v>45.425013356561102</v>
      </c>
    </row>
    <row r="196" spans="1:21" s="4" customFormat="1" ht="145.5" customHeight="1" x14ac:dyDescent="0.2">
      <c r="A196" s="83"/>
      <c r="B196" s="86"/>
      <c r="C196" s="74"/>
      <c r="D196" s="45"/>
      <c r="E196" s="122"/>
      <c r="F196" s="527" t="s">
        <v>146</v>
      </c>
      <c r="G196" s="500"/>
      <c r="H196" s="28"/>
      <c r="I196" s="28"/>
      <c r="J196" s="28"/>
      <c r="K196" s="28"/>
      <c r="L196" s="28"/>
      <c r="M196" s="28"/>
      <c r="N196" s="28"/>
      <c r="O196" s="116" t="s">
        <v>381</v>
      </c>
      <c r="P196" s="31" t="s">
        <v>280</v>
      </c>
      <c r="Q196" s="31" t="s">
        <v>214</v>
      </c>
      <c r="R196" s="31" t="s">
        <v>321</v>
      </c>
      <c r="S196" s="238">
        <f>S197</f>
        <v>155486000</v>
      </c>
      <c r="T196" s="143">
        <f>T197</f>
        <v>80378020.269999996</v>
      </c>
      <c r="U196" s="333">
        <f t="shared" si="8"/>
        <v>51.694699374863326</v>
      </c>
    </row>
    <row r="197" spans="1:21" s="4" customFormat="1" ht="50.25" customHeight="1" x14ac:dyDescent="0.2">
      <c r="A197" s="83"/>
      <c r="B197" s="86"/>
      <c r="C197" s="74"/>
      <c r="D197" s="45"/>
      <c r="E197" s="122"/>
      <c r="F197" s="503" t="s">
        <v>255</v>
      </c>
      <c r="G197" s="503"/>
      <c r="H197" s="28"/>
      <c r="I197" s="28"/>
      <c r="J197" s="28"/>
      <c r="K197" s="28"/>
      <c r="L197" s="28"/>
      <c r="M197" s="28"/>
      <c r="N197" s="28"/>
      <c r="O197" s="116" t="s">
        <v>381</v>
      </c>
      <c r="P197" s="31" t="s">
        <v>280</v>
      </c>
      <c r="Q197" s="31" t="s">
        <v>214</v>
      </c>
      <c r="R197" s="31" t="s">
        <v>382</v>
      </c>
      <c r="S197" s="238">
        <f>S198</f>
        <v>155486000</v>
      </c>
      <c r="T197" s="143">
        <f>T198</f>
        <v>80378020.269999996</v>
      </c>
      <c r="U197" s="333">
        <f t="shared" si="8"/>
        <v>51.694699374863326</v>
      </c>
    </row>
    <row r="198" spans="1:21" s="4" customFormat="1" ht="24.75" customHeight="1" x14ac:dyDescent="0.2">
      <c r="A198" s="83"/>
      <c r="B198" s="86"/>
      <c r="C198" s="74"/>
      <c r="D198" s="45"/>
      <c r="E198" s="122"/>
      <c r="F198" s="499" t="s">
        <v>469</v>
      </c>
      <c r="G198" s="500"/>
      <c r="H198" s="28"/>
      <c r="I198" s="28"/>
      <c r="J198" s="28"/>
      <c r="K198" s="28"/>
      <c r="L198" s="28"/>
      <c r="M198" s="28"/>
      <c r="N198" s="28"/>
      <c r="O198" s="116" t="s">
        <v>381</v>
      </c>
      <c r="P198" s="148" t="s">
        <v>280</v>
      </c>
      <c r="Q198" s="31" t="s">
        <v>214</v>
      </c>
      <c r="R198" s="31" t="s">
        <v>383</v>
      </c>
      <c r="S198" s="238">
        <v>155486000</v>
      </c>
      <c r="T198" s="143">
        <v>80378020.269999996</v>
      </c>
      <c r="U198" s="333">
        <f t="shared" si="8"/>
        <v>51.694699374863326</v>
      </c>
    </row>
    <row r="199" spans="1:21" s="4" customFormat="1" ht="30.75" customHeight="1" x14ac:dyDescent="0.2">
      <c r="A199" s="83"/>
      <c r="B199" s="86"/>
      <c r="C199" s="74"/>
      <c r="D199" s="45"/>
      <c r="E199" s="122"/>
      <c r="F199" s="507" t="s">
        <v>19</v>
      </c>
      <c r="G199" s="544"/>
      <c r="H199" s="28"/>
      <c r="I199" s="28"/>
      <c r="J199" s="28"/>
      <c r="K199" s="28"/>
      <c r="L199" s="28"/>
      <c r="M199" s="28"/>
      <c r="N199" s="28"/>
      <c r="O199" s="181" t="s">
        <v>381</v>
      </c>
      <c r="P199" s="133" t="s">
        <v>280</v>
      </c>
      <c r="Q199" s="301" t="s">
        <v>18</v>
      </c>
      <c r="R199" s="31" t="s">
        <v>321</v>
      </c>
      <c r="S199" s="238">
        <f t="shared" ref="S199:T201" si="12">S200</f>
        <v>17234.309999999939</v>
      </c>
      <c r="T199" s="143">
        <f t="shared" si="12"/>
        <v>0</v>
      </c>
      <c r="U199" s="333">
        <f t="shared" si="8"/>
        <v>0</v>
      </c>
    </row>
    <row r="200" spans="1:21" s="4" customFormat="1" ht="98.25" customHeight="1" x14ac:dyDescent="0.2">
      <c r="A200" s="83"/>
      <c r="B200" s="86"/>
      <c r="C200" s="74"/>
      <c r="D200" s="45"/>
      <c r="E200" s="122"/>
      <c r="F200" s="482" t="s">
        <v>127</v>
      </c>
      <c r="G200" s="484"/>
      <c r="H200" s="28"/>
      <c r="I200" s="28"/>
      <c r="J200" s="28"/>
      <c r="K200" s="28"/>
      <c r="L200" s="28"/>
      <c r="M200" s="28"/>
      <c r="N200" s="28"/>
      <c r="O200" s="181" t="s">
        <v>381</v>
      </c>
      <c r="P200" s="301" t="s">
        <v>280</v>
      </c>
      <c r="Q200" s="301" t="s">
        <v>17</v>
      </c>
      <c r="R200" s="133" t="s">
        <v>321</v>
      </c>
      <c r="S200" s="291">
        <f t="shared" si="12"/>
        <v>17234.309999999939</v>
      </c>
      <c r="T200" s="256">
        <f t="shared" si="12"/>
        <v>0</v>
      </c>
      <c r="U200" s="333">
        <f t="shared" si="8"/>
        <v>0</v>
      </c>
    </row>
    <row r="201" spans="1:21" s="4" customFormat="1" ht="52.5" customHeight="1" x14ac:dyDescent="0.2">
      <c r="A201" s="83"/>
      <c r="B201" s="86"/>
      <c r="C201" s="74"/>
      <c r="D201" s="45"/>
      <c r="E201" s="122"/>
      <c r="F201" s="503" t="s">
        <v>255</v>
      </c>
      <c r="G201" s="503"/>
      <c r="H201" s="28"/>
      <c r="I201" s="28"/>
      <c r="J201" s="28"/>
      <c r="K201" s="28"/>
      <c r="L201" s="28"/>
      <c r="M201" s="28"/>
      <c r="N201" s="28"/>
      <c r="O201" s="181" t="s">
        <v>381</v>
      </c>
      <c r="P201" s="301" t="s">
        <v>280</v>
      </c>
      <c r="Q201" s="301" t="s">
        <v>17</v>
      </c>
      <c r="R201" s="303" t="s">
        <v>382</v>
      </c>
      <c r="S201" s="291">
        <f t="shared" si="12"/>
        <v>17234.309999999939</v>
      </c>
      <c r="T201" s="256">
        <f t="shared" si="12"/>
        <v>0</v>
      </c>
      <c r="U201" s="333">
        <f t="shared" si="8"/>
        <v>0</v>
      </c>
    </row>
    <row r="202" spans="1:21" s="4" customFormat="1" ht="24.75" customHeight="1" x14ac:dyDescent="0.2">
      <c r="A202" s="83"/>
      <c r="B202" s="86"/>
      <c r="C202" s="74"/>
      <c r="D202" s="45"/>
      <c r="E202" s="122"/>
      <c r="F202" s="482" t="s">
        <v>469</v>
      </c>
      <c r="G202" s="484"/>
      <c r="H202" s="28"/>
      <c r="I202" s="28"/>
      <c r="J202" s="28"/>
      <c r="K202" s="28"/>
      <c r="L202" s="28"/>
      <c r="M202" s="28"/>
      <c r="N202" s="28"/>
      <c r="O202" s="37" t="s">
        <v>381</v>
      </c>
      <c r="P202" s="133" t="s">
        <v>280</v>
      </c>
      <c r="Q202" s="301" t="s">
        <v>17</v>
      </c>
      <c r="R202" s="133" t="s">
        <v>383</v>
      </c>
      <c r="S202" s="291">
        <f>574476.95-557242.64</f>
        <v>17234.309999999939</v>
      </c>
      <c r="T202" s="256">
        <v>0</v>
      </c>
      <c r="U202" s="333">
        <f t="shared" si="8"/>
        <v>0</v>
      </c>
    </row>
    <row r="203" spans="1:21" s="4" customFormat="1" ht="78" customHeight="1" x14ac:dyDescent="0.2">
      <c r="A203" s="83"/>
      <c r="B203" s="86"/>
      <c r="C203" s="74"/>
      <c r="D203" s="45"/>
      <c r="E203" s="122"/>
      <c r="F203" s="499" t="s">
        <v>250</v>
      </c>
      <c r="G203" s="500"/>
      <c r="H203" s="28"/>
      <c r="I203" s="28"/>
      <c r="J203" s="28"/>
      <c r="K203" s="28"/>
      <c r="L203" s="28"/>
      <c r="M203" s="28"/>
      <c r="N203" s="28"/>
      <c r="O203" s="116" t="s">
        <v>381</v>
      </c>
      <c r="P203" s="31" t="s">
        <v>280</v>
      </c>
      <c r="Q203" s="31" t="s">
        <v>518</v>
      </c>
      <c r="R203" s="31" t="s">
        <v>321</v>
      </c>
      <c r="S203" s="238">
        <f>S205</f>
        <v>400000</v>
      </c>
      <c r="T203" s="143">
        <f>T205</f>
        <v>194283.3</v>
      </c>
      <c r="U203" s="333">
        <f t="shared" si="8"/>
        <v>48.570824999999992</v>
      </c>
    </row>
    <row r="204" spans="1:21" s="4" customFormat="1" ht="47.25" customHeight="1" x14ac:dyDescent="0.2">
      <c r="A204" s="83"/>
      <c r="B204" s="86"/>
      <c r="C204" s="74"/>
      <c r="D204" s="45"/>
      <c r="E204" s="122"/>
      <c r="F204" s="499" t="s">
        <v>176</v>
      </c>
      <c r="G204" s="500"/>
      <c r="H204" s="28"/>
      <c r="I204" s="28"/>
      <c r="J204" s="28"/>
      <c r="K204" s="28"/>
      <c r="L204" s="28"/>
      <c r="M204" s="28"/>
      <c r="N204" s="28"/>
      <c r="O204" s="116" t="s">
        <v>381</v>
      </c>
      <c r="P204" s="31" t="s">
        <v>280</v>
      </c>
      <c r="Q204" s="31" t="s">
        <v>175</v>
      </c>
      <c r="R204" s="31" t="s">
        <v>321</v>
      </c>
      <c r="S204" s="238">
        <f t="shared" ref="S204:T206" si="13">S205</f>
        <v>400000</v>
      </c>
      <c r="T204" s="143">
        <f t="shared" si="13"/>
        <v>194283.3</v>
      </c>
      <c r="U204" s="333">
        <f t="shared" si="8"/>
        <v>48.570824999999992</v>
      </c>
    </row>
    <row r="205" spans="1:21" s="4" customFormat="1" ht="50.25" customHeight="1" x14ac:dyDescent="0.25">
      <c r="A205" s="83"/>
      <c r="B205" s="86"/>
      <c r="C205" s="74"/>
      <c r="D205" s="45"/>
      <c r="E205" s="122"/>
      <c r="F205" s="510" t="s">
        <v>251</v>
      </c>
      <c r="G205" s="528"/>
      <c r="H205" s="28"/>
      <c r="I205" s="28"/>
      <c r="J205" s="28"/>
      <c r="K205" s="28"/>
      <c r="L205" s="28"/>
      <c r="M205" s="28"/>
      <c r="N205" s="28"/>
      <c r="O205" s="116" t="s">
        <v>381</v>
      </c>
      <c r="P205" s="31" t="s">
        <v>280</v>
      </c>
      <c r="Q205" s="31" t="s">
        <v>215</v>
      </c>
      <c r="R205" s="31" t="s">
        <v>321</v>
      </c>
      <c r="S205" s="238">
        <f t="shared" si="13"/>
        <v>400000</v>
      </c>
      <c r="T205" s="143">
        <f t="shared" si="13"/>
        <v>194283.3</v>
      </c>
      <c r="U205" s="333">
        <f t="shared" ref="U205:U268" si="14">T205/S205*100</f>
        <v>48.570824999999992</v>
      </c>
    </row>
    <row r="206" spans="1:21" s="4" customFormat="1" ht="45.75" customHeight="1" x14ac:dyDescent="0.2">
      <c r="A206" s="83"/>
      <c r="B206" s="86"/>
      <c r="C206" s="74"/>
      <c r="D206" s="45"/>
      <c r="E206" s="122"/>
      <c r="F206" s="503" t="s">
        <v>255</v>
      </c>
      <c r="G206" s="503"/>
      <c r="H206" s="28"/>
      <c r="I206" s="28"/>
      <c r="J206" s="28"/>
      <c r="K206" s="28"/>
      <c r="L206" s="28"/>
      <c r="M206" s="28"/>
      <c r="N206" s="28"/>
      <c r="O206" s="116" t="s">
        <v>381</v>
      </c>
      <c r="P206" s="31" t="s">
        <v>280</v>
      </c>
      <c r="Q206" s="31" t="s">
        <v>215</v>
      </c>
      <c r="R206" s="31" t="s">
        <v>382</v>
      </c>
      <c r="S206" s="238">
        <f t="shared" si="13"/>
        <v>400000</v>
      </c>
      <c r="T206" s="143">
        <f t="shared" si="13"/>
        <v>194283.3</v>
      </c>
      <c r="U206" s="333">
        <f t="shared" si="14"/>
        <v>48.570824999999992</v>
      </c>
    </row>
    <row r="207" spans="1:21" s="4" customFormat="1" ht="20.25" customHeight="1" x14ac:dyDescent="0.2">
      <c r="A207" s="83"/>
      <c r="B207" s="86"/>
      <c r="C207" s="74"/>
      <c r="D207" s="45"/>
      <c r="E207" s="122"/>
      <c r="F207" s="499" t="s">
        <v>469</v>
      </c>
      <c r="G207" s="500"/>
      <c r="H207" s="28"/>
      <c r="I207" s="28"/>
      <c r="J207" s="28"/>
      <c r="K207" s="28"/>
      <c r="L207" s="28"/>
      <c r="M207" s="28"/>
      <c r="N207" s="28"/>
      <c r="O207" s="116" t="s">
        <v>381</v>
      </c>
      <c r="P207" s="31" t="s">
        <v>280</v>
      </c>
      <c r="Q207" s="31" t="s">
        <v>215</v>
      </c>
      <c r="R207" s="148" t="s">
        <v>383</v>
      </c>
      <c r="S207" s="238">
        <v>400000</v>
      </c>
      <c r="T207" s="143">
        <v>194283.3</v>
      </c>
      <c r="U207" s="333">
        <f t="shared" si="14"/>
        <v>48.570824999999992</v>
      </c>
    </row>
    <row r="208" spans="1:21" s="4" customFormat="1" ht="30" customHeight="1" x14ac:dyDescent="0.2">
      <c r="A208" s="83"/>
      <c r="B208" s="86"/>
      <c r="C208" s="74"/>
      <c r="D208" s="45"/>
      <c r="E208" s="122"/>
      <c r="F208" s="482" t="s">
        <v>425</v>
      </c>
      <c r="G208" s="484"/>
      <c r="H208" s="143"/>
      <c r="I208" s="188"/>
      <c r="J208" s="188"/>
      <c r="K208" s="188"/>
      <c r="L208" s="188"/>
      <c r="M208" s="143"/>
      <c r="N208" s="143"/>
      <c r="O208" s="181" t="s">
        <v>381</v>
      </c>
      <c r="P208" s="133" t="s">
        <v>280</v>
      </c>
      <c r="Q208" s="133" t="s">
        <v>484</v>
      </c>
      <c r="R208" s="133" t="s">
        <v>321</v>
      </c>
      <c r="S208" s="362">
        <f t="shared" ref="S208:T212" si="15">S209</f>
        <v>96000</v>
      </c>
      <c r="T208" s="143">
        <f t="shared" si="15"/>
        <v>96000</v>
      </c>
      <c r="U208" s="333">
        <f t="shared" si="14"/>
        <v>100</v>
      </c>
    </row>
    <row r="209" spans="1:21" s="4" customFormat="1" ht="30" customHeight="1" x14ac:dyDescent="0.2">
      <c r="A209" s="83"/>
      <c r="B209" s="86"/>
      <c r="C209" s="74"/>
      <c r="D209" s="45"/>
      <c r="E209" s="122"/>
      <c r="F209" s="482" t="s">
        <v>426</v>
      </c>
      <c r="G209" s="484"/>
      <c r="H209" s="143"/>
      <c r="I209" s="188"/>
      <c r="J209" s="188"/>
      <c r="K209" s="188"/>
      <c r="L209" s="188"/>
      <c r="M209" s="143"/>
      <c r="N209" s="143"/>
      <c r="O209" s="181" t="s">
        <v>381</v>
      </c>
      <c r="P209" s="133" t="s">
        <v>280</v>
      </c>
      <c r="Q209" s="133" t="s">
        <v>485</v>
      </c>
      <c r="R209" s="133" t="s">
        <v>321</v>
      </c>
      <c r="S209" s="362">
        <f t="shared" si="15"/>
        <v>96000</v>
      </c>
      <c r="T209" s="143">
        <f t="shared" si="15"/>
        <v>96000</v>
      </c>
      <c r="U209" s="333">
        <f t="shared" si="14"/>
        <v>100</v>
      </c>
    </row>
    <row r="210" spans="1:21" s="4" customFormat="1" ht="46.5" customHeight="1" x14ac:dyDescent="0.2">
      <c r="A210" s="83"/>
      <c r="B210" s="86"/>
      <c r="C210" s="74"/>
      <c r="D210" s="45"/>
      <c r="E210" s="122"/>
      <c r="F210" s="482" t="s">
        <v>212</v>
      </c>
      <c r="G210" s="484"/>
      <c r="H210" s="143"/>
      <c r="I210" s="188"/>
      <c r="J210" s="188"/>
      <c r="K210" s="188"/>
      <c r="L210" s="188"/>
      <c r="M210" s="143"/>
      <c r="N210" s="143"/>
      <c r="O210" s="181" t="s">
        <v>381</v>
      </c>
      <c r="P210" s="133" t="s">
        <v>280</v>
      </c>
      <c r="Q210" s="133" t="s">
        <v>39</v>
      </c>
      <c r="R210" s="133" t="s">
        <v>321</v>
      </c>
      <c r="S210" s="362">
        <f t="shared" si="15"/>
        <v>96000</v>
      </c>
      <c r="T210" s="143">
        <f t="shared" si="15"/>
        <v>96000</v>
      </c>
      <c r="U210" s="333">
        <f t="shared" si="14"/>
        <v>100</v>
      </c>
    </row>
    <row r="211" spans="1:21" s="4" customFormat="1" ht="48.75" customHeight="1" x14ac:dyDescent="0.2">
      <c r="A211" s="83"/>
      <c r="B211" s="86"/>
      <c r="C211" s="74"/>
      <c r="D211" s="45"/>
      <c r="E211" s="122"/>
      <c r="F211" s="482" t="s">
        <v>184</v>
      </c>
      <c r="G211" s="484"/>
      <c r="H211" s="143"/>
      <c r="I211" s="188"/>
      <c r="J211" s="188"/>
      <c r="K211" s="188"/>
      <c r="L211" s="188"/>
      <c r="M211" s="143"/>
      <c r="N211" s="143"/>
      <c r="O211" s="181" t="s">
        <v>381</v>
      </c>
      <c r="P211" s="133" t="s">
        <v>280</v>
      </c>
      <c r="Q211" s="133" t="s">
        <v>185</v>
      </c>
      <c r="R211" s="133" t="s">
        <v>321</v>
      </c>
      <c r="S211" s="362">
        <f t="shared" si="15"/>
        <v>96000</v>
      </c>
      <c r="T211" s="143">
        <f t="shared" si="15"/>
        <v>96000</v>
      </c>
      <c r="U211" s="333">
        <f t="shared" si="14"/>
        <v>100</v>
      </c>
    </row>
    <row r="212" spans="1:21" s="4" customFormat="1" ht="54" customHeight="1" x14ac:dyDescent="0.2">
      <c r="A212" s="83"/>
      <c r="B212" s="86"/>
      <c r="C212" s="74"/>
      <c r="D212" s="45"/>
      <c r="E212" s="122"/>
      <c r="F212" s="482" t="s">
        <v>255</v>
      </c>
      <c r="G212" s="482"/>
      <c r="H212" s="143"/>
      <c r="I212" s="188"/>
      <c r="J212" s="188"/>
      <c r="K212" s="188"/>
      <c r="L212" s="188"/>
      <c r="M212" s="143"/>
      <c r="N212" s="143"/>
      <c r="O212" s="181" t="s">
        <v>381</v>
      </c>
      <c r="P212" s="133" t="s">
        <v>280</v>
      </c>
      <c r="Q212" s="133" t="s">
        <v>185</v>
      </c>
      <c r="R212" s="133" t="s">
        <v>382</v>
      </c>
      <c r="S212" s="362">
        <f t="shared" si="15"/>
        <v>96000</v>
      </c>
      <c r="T212" s="143">
        <f t="shared" si="15"/>
        <v>96000</v>
      </c>
      <c r="U212" s="333">
        <f t="shared" si="14"/>
        <v>100</v>
      </c>
    </row>
    <row r="213" spans="1:21" s="4" customFormat="1" ht="30" customHeight="1" x14ac:dyDescent="0.2">
      <c r="A213" s="83"/>
      <c r="B213" s="86"/>
      <c r="C213" s="74"/>
      <c r="D213" s="45"/>
      <c r="E213" s="122"/>
      <c r="F213" s="482" t="s">
        <v>469</v>
      </c>
      <c r="G213" s="484"/>
      <c r="H213" s="143"/>
      <c r="I213" s="188"/>
      <c r="J213" s="188"/>
      <c r="K213" s="188"/>
      <c r="L213" s="188"/>
      <c r="M213" s="143"/>
      <c r="N213" s="143"/>
      <c r="O213" s="181" t="s">
        <v>381</v>
      </c>
      <c r="P213" s="133" t="s">
        <v>280</v>
      </c>
      <c r="Q213" s="133" t="s">
        <v>185</v>
      </c>
      <c r="R213" s="133" t="s">
        <v>383</v>
      </c>
      <c r="S213" s="362">
        <v>96000</v>
      </c>
      <c r="T213" s="143">
        <v>96000</v>
      </c>
      <c r="U213" s="333">
        <f t="shared" si="14"/>
        <v>100</v>
      </c>
    </row>
    <row r="214" spans="1:21" s="4" customFormat="1" ht="26.25" customHeight="1" x14ac:dyDescent="0.2">
      <c r="A214" s="83"/>
      <c r="B214" s="86"/>
      <c r="C214" s="74"/>
      <c r="D214" s="45"/>
      <c r="E214" s="122"/>
      <c r="F214" s="601" t="s">
        <v>34</v>
      </c>
      <c r="G214" s="642"/>
      <c r="H214" s="186"/>
      <c r="I214" s="186"/>
      <c r="J214" s="186"/>
      <c r="K214" s="186"/>
      <c r="L214" s="186"/>
      <c r="M214" s="186"/>
      <c r="N214" s="186"/>
      <c r="O214" s="241" t="s">
        <v>381</v>
      </c>
      <c r="P214" s="187" t="s">
        <v>35</v>
      </c>
      <c r="Q214" s="275" t="s">
        <v>486</v>
      </c>
      <c r="R214" s="139" t="s">
        <v>321</v>
      </c>
      <c r="S214" s="405">
        <f>S215+S224+S235</f>
        <v>28674035.690000001</v>
      </c>
      <c r="T214" s="140">
        <f>T215+T224+T235</f>
        <v>9055960.9900000002</v>
      </c>
      <c r="U214" s="379">
        <f t="shared" si="14"/>
        <v>31.582443043265947</v>
      </c>
    </row>
    <row r="215" spans="1:21" s="4" customFormat="1" ht="50.25" customHeight="1" x14ac:dyDescent="0.2">
      <c r="A215" s="83"/>
      <c r="B215" s="86"/>
      <c r="C215" s="74"/>
      <c r="D215" s="45"/>
      <c r="E215" s="122"/>
      <c r="F215" s="499" t="s">
        <v>216</v>
      </c>
      <c r="G215" s="569"/>
      <c r="H215" s="218"/>
      <c r="I215" s="218"/>
      <c r="J215" s="218"/>
      <c r="K215" s="218"/>
      <c r="L215" s="218"/>
      <c r="M215" s="218"/>
      <c r="N215" s="218"/>
      <c r="O215" s="181" t="s">
        <v>381</v>
      </c>
      <c r="P215" s="133" t="s">
        <v>35</v>
      </c>
      <c r="Q215" s="283" t="s">
        <v>516</v>
      </c>
      <c r="R215" s="133" t="s">
        <v>321</v>
      </c>
      <c r="S215" s="142">
        <f>S216</f>
        <v>21490770</v>
      </c>
      <c r="T215" s="363">
        <f>T216</f>
        <v>9055960.9900000002</v>
      </c>
      <c r="U215" s="333">
        <f t="shared" si="14"/>
        <v>42.138839092317312</v>
      </c>
    </row>
    <row r="216" spans="1:21" s="4" customFormat="1" ht="82.5" customHeight="1" x14ac:dyDescent="0.25">
      <c r="A216" s="83"/>
      <c r="B216" s="86"/>
      <c r="C216" s="74"/>
      <c r="D216" s="45"/>
      <c r="E216" s="122"/>
      <c r="F216" s="510" t="s">
        <v>250</v>
      </c>
      <c r="G216" s="528"/>
      <c r="H216" s="28"/>
      <c r="I216" s="28"/>
      <c r="J216" s="28"/>
      <c r="K216" s="28"/>
      <c r="L216" s="28"/>
      <c r="M216" s="28"/>
      <c r="N216" s="28"/>
      <c r="O216" s="161" t="s">
        <v>381</v>
      </c>
      <c r="P216" s="150" t="s">
        <v>35</v>
      </c>
      <c r="Q216" s="150" t="s">
        <v>518</v>
      </c>
      <c r="R216" s="150" t="s">
        <v>321</v>
      </c>
      <c r="S216" s="239">
        <f>S217</f>
        <v>21490770</v>
      </c>
      <c r="T216" s="238">
        <f>T217</f>
        <v>9055960.9900000002</v>
      </c>
      <c r="U216" s="333">
        <f t="shared" si="14"/>
        <v>42.138839092317312</v>
      </c>
    </row>
    <row r="217" spans="1:21" s="4" customFormat="1" ht="50.25" customHeight="1" x14ac:dyDescent="0.25">
      <c r="A217" s="83"/>
      <c r="B217" s="86"/>
      <c r="C217" s="74"/>
      <c r="D217" s="45"/>
      <c r="E217" s="122"/>
      <c r="F217" s="510" t="s">
        <v>217</v>
      </c>
      <c r="G217" s="529"/>
      <c r="H217" s="28"/>
      <c r="I217" s="28"/>
      <c r="J217" s="28"/>
      <c r="K217" s="28"/>
      <c r="L217" s="28"/>
      <c r="M217" s="28"/>
      <c r="N217" s="28"/>
      <c r="O217" s="161" t="s">
        <v>381</v>
      </c>
      <c r="P217" s="150" t="s">
        <v>35</v>
      </c>
      <c r="Q217" s="150" t="s">
        <v>175</v>
      </c>
      <c r="R217" s="150" t="s">
        <v>321</v>
      </c>
      <c r="S217" s="238">
        <f>S221+S218</f>
        <v>21490770</v>
      </c>
      <c r="T217" s="238">
        <f>T221+T218</f>
        <v>9055960.9900000002</v>
      </c>
      <c r="U217" s="333">
        <f t="shared" si="14"/>
        <v>42.138839092317312</v>
      </c>
    </row>
    <row r="218" spans="1:21" s="4" customFormat="1" ht="50.25" customHeight="1" x14ac:dyDescent="0.25">
      <c r="A218" s="83"/>
      <c r="B218" s="86"/>
      <c r="C218" s="74"/>
      <c r="D218" s="45"/>
      <c r="E218" s="122"/>
      <c r="F218" s="510" t="s">
        <v>539</v>
      </c>
      <c r="G218" s="529"/>
      <c r="H218" s="28"/>
      <c r="I218" s="28"/>
      <c r="J218" s="28"/>
      <c r="K218" s="28"/>
      <c r="L218" s="28"/>
      <c r="M218" s="28"/>
      <c r="N218" s="28"/>
      <c r="O218" s="161" t="s">
        <v>381</v>
      </c>
      <c r="P218" s="150" t="s">
        <v>35</v>
      </c>
      <c r="Q218" s="31" t="s">
        <v>540</v>
      </c>
      <c r="R218" s="150" t="s">
        <v>321</v>
      </c>
      <c r="S218" s="238">
        <f>S219</f>
        <v>526000</v>
      </c>
      <c r="T218" s="143">
        <f>T219</f>
        <v>180596.9</v>
      </c>
      <c r="U218" s="333">
        <f t="shared" si="14"/>
        <v>34.334011406844105</v>
      </c>
    </row>
    <row r="219" spans="1:21" s="4" customFormat="1" ht="50.25" customHeight="1" x14ac:dyDescent="0.2">
      <c r="A219" s="83"/>
      <c r="B219" s="86"/>
      <c r="C219" s="74"/>
      <c r="D219" s="45"/>
      <c r="E219" s="122"/>
      <c r="F219" s="503" t="s">
        <v>255</v>
      </c>
      <c r="G219" s="503"/>
      <c r="H219" s="28"/>
      <c r="I219" s="28"/>
      <c r="J219" s="28"/>
      <c r="K219" s="28"/>
      <c r="L219" s="28"/>
      <c r="M219" s="28"/>
      <c r="N219" s="28"/>
      <c r="O219" s="161" t="s">
        <v>381</v>
      </c>
      <c r="P219" s="150" t="s">
        <v>35</v>
      </c>
      <c r="Q219" s="31" t="s">
        <v>540</v>
      </c>
      <c r="R219" s="150" t="s">
        <v>382</v>
      </c>
      <c r="S219" s="238">
        <f>S220</f>
        <v>526000</v>
      </c>
      <c r="T219" s="143">
        <f>T220</f>
        <v>180596.9</v>
      </c>
      <c r="U219" s="333">
        <f t="shared" si="14"/>
        <v>34.334011406844105</v>
      </c>
    </row>
    <row r="220" spans="1:21" s="4" customFormat="1" ht="26.25" customHeight="1" x14ac:dyDescent="0.2">
      <c r="A220" s="83"/>
      <c r="B220" s="86"/>
      <c r="C220" s="74"/>
      <c r="D220" s="45"/>
      <c r="E220" s="122"/>
      <c r="F220" s="499" t="s">
        <v>469</v>
      </c>
      <c r="G220" s="500"/>
      <c r="H220" s="28"/>
      <c r="I220" s="28"/>
      <c r="J220" s="28"/>
      <c r="K220" s="28"/>
      <c r="L220" s="28"/>
      <c r="M220" s="28"/>
      <c r="N220" s="28"/>
      <c r="O220" s="161" t="s">
        <v>381</v>
      </c>
      <c r="P220" s="150" t="s">
        <v>35</v>
      </c>
      <c r="Q220" s="31" t="s">
        <v>540</v>
      </c>
      <c r="R220" s="150" t="s">
        <v>383</v>
      </c>
      <c r="S220" s="238">
        <v>526000</v>
      </c>
      <c r="T220" s="143">
        <v>180596.9</v>
      </c>
      <c r="U220" s="333">
        <f t="shared" si="14"/>
        <v>34.334011406844105</v>
      </c>
    </row>
    <row r="221" spans="1:21" s="4" customFormat="1" ht="52.5" customHeight="1" x14ac:dyDescent="0.25">
      <c r="A221" s="83"/>
      <c r="B221" s="86"/>
      <c r="C221" s="74"/>
      <c r="D221" s="45"/>
      <c r="E221" s="122"/>
      <c r="F221" s="510" t="s">
        <v>247</v>
      </c>
      <c r="G221" s="529"/>
      <c r="H221" s="28"/>
      <c r="I221" s="28"/>
      <c r="J221" s="28"/>
      <c r="K221" s="28"/>
      <c r="L221" s="28"/>
      <c r="M221" s="28"/>
      <c r="N221" s="28"/>
      <c r="O221" s="116" t="s">
        <v>381</v>
      </c>
      <c r="P221" s="31" t="s">
        <v>35</v>
      </c>
      <c r="Q221" s="31" t="s">
        <v>218</v>
      </c>
      <c r="R221" s="31" t="s">
        <v>321</v>
      </c>
      <c r="S221" s="238">
        <f>S222</f>
        <v>20964770</v>
      </c>
      <c r="T221" s="143">
        <f>T222</f>
        <v>8875364.0899999999</v>
      </c>
      <c r="U221" s="333">
        <f t="shared" si="14"/>
        <v>42.334659955725726</v>
      </c>
    </row>
    <row r="222" spans="1:21" s="4" customFormat="1" ht="52.5" customHeight="1" x14ac:dyDescent="0.2">
      <c r="A222" s="83"/>
      <c r="B222" s="86"/>
      <c r="C222" s="74"/>
      <c r="D222" s="45"/>
      <c r="E222" s="122"/>
      <c r="F222" s="503" t="s">
        <v>255</v>
      </c>
      <c r="G222" s="503"/>
      <c r="H222" s="28"/>
      <c r="I222" s="28"/>
      <c r="J222" s="28"/>
      <c r="K222" s="28"/>
      <c r="L222" s="28"/>
      <c r="M222" s="28"/>
      <c r="N222" s="28"/>
      <c r="O222" s="116" t="s">
        <v>381</v>
      </c>
      <c r="P222" s="31" t="s">
        <v>35</v>
      </c>
      <c r="Q222" s="31" t="s">
        <v>218</v>
      </c>
      <c r="R222" s="31" t="s">
        <v>382</v>
      </c>
      <c r="S222" s="238">
        <f>S223</f>
        <v>20964770</v>
      </c>
      <c r="T222" s="143">
        <f>T223</f>
        <v>8875364.0899999999</v>
      </c>
      <c r="U222" s="333">
        <f t="shared" si="14"/>
        <v>42.334659955725726</v>
      </c>
    </row>
    <row r="223" spans="1:21" s="4" customFormat="1" ht="32.25" customHeight="1" x14ac:dyDescent="0.2">
      <c r="A223" s="83"/>
      <c r="B223" s="86"/>
      <c r="C223" s="74"/>
      <c r="D223" s="45"/>
      <c r="E223" s="122"/>
      <c r="F223" s="499" t="s">
        <v>469</v>
      </c>
      <c r="G223" s="500"/>
      <c r="H223" s="28"/>
      <c r="I223" s="28"/>
      <c r="J223" s="28"/>
      <c r="K223" s="28"/>
      <c r="L223" s="28"/>
      <c r="M223" s="28"/>
      <c r="N223" s="28"/>
      <c r="O223" s="116" t="s">
        <v>381</v>
      </c>
      <c r="P223" s="31" t="s">
        <v>35</v>
      </c>
      <c r="Q223" s="31" t="s">
        <v>218</v>
      </c>
      <c r="R223" s="31" t="s">
        <v>383</v>
      </c>
      <c r="S223" s="238">
        <f>21041520-76750</f>
        <v>20964770</v>
      </c>
      <c r="T223" s="143">
        <v>8875364.0899999999</v>
      </c>
      <c r="U223" s="333">
        <f t="shared" si="14"/>
        <v>42.334659955725726</v>
      </c>
    </row>
    <row r="224" spans="1:21" s="4" customFormat="1" ht="48" customHeight="1" x14ac:dyDescent="0.2">
      <c r="A224" s="83"/>
      <c r="B224" s="86"/>
      <c r="C224" s="74"/>
      <c r="D224" s="45"/>
      <c r="E224" s="122"/>
      <c r="F224" s="499" t="s">
        <v>228</v>
      </c>
      <c r="G224" s="520"/>
      <c r="H224" s="502"/>
      <c r="I224" s="28"/>
      <c r="J224" s="28"/>
      <c r="K224" s="28"/>
      <c r="L224" s="28"/>
      <c r="M224" s="28"/>
      <c r="N224" s="28"/>
      <c r="O224" s="116" t="s">
        <v>381</v>
      </c>
      <c r="P224" s="31" t="s">
        <v>35</v>
      </c>
      <c r="Q224" s="31" t="s">
        <v>506</v>
      </c>
      <c r="R224" s="31" t="s">
        <v>321</v>
      </c>
      <c r="S224" s="238">
        <f>S225</f>
        <v>5947582</v>
      </c>
      <c r="T224" s="143">
        <f>T225</f>
        <v>0</v>
      </c>
      <c r="U224" s="333">
        <f t="shared" si="14"/>
        <v>0</v>
      </c>
    </row>
    <row r="225" spans="1:21" s="4" customFormat="1" ht="49.5" customHeight="1" x14ac:dyDescent="0.2">
      <c r="A225" s="83"/>
      <c r="B225" s="86"/>
      <c r="C225" s="74"/>
      <c r="D225" s="45"/>
      <c r="E225" s="122"/>
      <c r="F225" s="502" t="s">
        <v>259</v>
      </c>
      <c r="G225" s="503"/>
      <c r="H225" s="25"/>
      <c r="I225" s="28"/>
      <c r="J225" s="28"/>
      <c r="K225" s="28"/>
      <c r="L225" s="28"/>
      <c r="M225" s="28"/>
      <c r="N225" s="28"/>
      <c r="O225" s="116" t="s">
        <v>381</v>
      </c>
      <c r="P225" s="31" t="s">
        <v>35</v>
      </c>
      <c r="Q225" s="31" t="s">
        <v>505</v>
      </c>
      <c r="R225" s="31" t="s">
        <v>321</v>
      </c>
      <c r="S225" s="238">
        <f>S226</f>
        <v>5947582</v>
      </c>
      <c r="T225" s="143">
        <f>T226</f>
        <v>0</v>
      </c>
      <c r="U225" s="333">
        <f t="shared" si="14"/>
        <v>0</v>
      </c>
    </row>
    <row r="226" spans="1:21" s="4" customFormat="1" ht="36.75" customHeight="1" x14ac:dyDescent="0.2">
      <c r="A226" s="83"/>
      <c r="B226" s="86"/>
      <c r="C226" s="74"/>
      <c r="D226" s="45"/>
      <c r="E226" s="122"/>
      <c r="F226" s="499" t="s">
        <v>542</v>
      </c>
      <c r="G226" s="500"/>
      <c r="H226" s="25"/>
      <c r="I226" s="28"/>
      <c r="J226" s="28"/>
      <c r="K226" s="28"/>
      <c r="L226" s="28"/>
      <c r="M226" s="28"/>
      <c r="N226" s="28"/>
      <c r="O226" s="116" t="s">
        <v>381</v>
      </c>
      <c r="P226" s="31" t="s">
        <v>35</v>
      </c>
      <c r="Q226" s="31" t="s">
        <v>543</v>
      </c>
      <c r="R226" s="31" t="s">
        <v>321</v>
      </c>
      <c r="S226" s="238">
        <f>S227+S231</f>
        <v>5947582</v>
      </c>
      <c r="T226" s="143">
        <f>T227+T230</f>
        <v>0</v>
      </c>
      <c r="U226" s="333">
        <f t="shared" si="14"/>
        <v>0</v>
      </c>
    </row>
    <row r="227" spans="1:21" s="4" customFormat="1" ht="93" customHeight="1" x14ac:dyDescent="0.25">
      <c r="A227" s="83"/>
      <c r="B227" s="86"/>
      <c r="C227" s="74"/>
      <c r="D227" s="45"/>
      <c r="E227" s="122"/>
      <c r="F227" s="530" t="s">
        <v>544</v>
      </c>
      <c r="G227" s="529"/>
      <c r="H227" s="28"/>
      <c r="I227" s="28"/>
      <c r="J227" s="28"/>
      <c r="K227" s="28"/>
      <c r="L227" s="28"/>
      <c r="M227" s="28"/>
      <c r="N227" s="28"/>
      <c r="O227" s="116" t="s">
        <v>381</v>
      </c>
      <c r="P227" s="31" t="s">
        <v>35</v>
      </c>
      <c r="Q227" s="31" t="s">
        <v>545</v>
      </c>
      <c r="R227" s="31" t="s">
        <v>321</v>
      </c>
      <c r="S227" s="238">
        <f>S228</f>
        <v>5900000</v>
      </c>
      <c r="T227" s="143">
        <f>T228</f>
        <v>0</v>
      </c>
      <c r="U227" s="333">
        <f t="shared" si="14"/>
        <v>0</v>
      </c>
    </row>
    <row r="228" spans="1:21" s="4" customFormat="1" ht="49.5" customHeight="1" x14ac:dyDescent="0.2">
      <c r="A228" s="83"/>
      <c r="B228" s="86"/>
      <c r="C228" s="74"/>
      <c r="D228" s="45"/>
      <c r="E228" s="122"/>
      <c r="F228" s="531" t="s">
        <v>105</v>
      </c>
      <c r="G228" s="498"/>
      <c r="H228" s="28"/>
      <c r="I228" s="28"/>
      <c r="J228" s="28"/>
      <c r="K228" s="28"/>
      <c r="L228" s="28"/>
      <c r="M228" s="28"/>
      <c r="N228" s="28"/>
      <c r="O228" s="116" t="s">
        <v>381</v>
      </c>
      <c r="P228" s="31" t="s">
        <v>35</v>
      </c>
      <c r="Q228" s="31" t="s">
        <v>545</v>
      </c>
      <c r="R228" s="31" t="s">
        <v>107</v>
      </c>
      <c r="S228" s="238">
        <f>S229+S230</f>
        <v>5900000</v>
      </c>
      <c r="T228" s="143">
        <f>T229+T230</f>
        <v>0</v>
      </c>
      <c r="U228" s="333">
        <f t="shared" si="14"/>
        <v>0</v>
      </c>
    </row>
    <row r="229" spans="1:21" s="4" customFormat="1" ht="32.25" customHeight="1" x14ac:dyDescent="0.2">
      <c r="A229" s="83"/>
      <c r="B229" s="86"/>
      <c r="C229" s="74"/>
      <c r="D229" s="45"/>
      <c r="E229" s="122"/>
      <c r="F229" s="532" t="s">
        <v>106</v>
      </c>
      <c r="G229" s="533"/>
      <c r="H229" s="28"/>
      <c r="I229" s="28"/>
      <c r="J229" s="28"/>
      <c r="K229" s="28"/>
      <c r="L229" s="28"/>
      <c r="M229" s="28"/>
      <c r="N229" s="28"/>
      <c r="O229" s="116" t="s">
        <v>381</v>
      </c>
      <c r="P229" s="31" t="s">
        <v>35</v>
      </c>
      <c r="Q229" s="31" t="s">
        <v>545</v>
      </c>
      <c r="R229" s="31" t="s">
        <v>504</v>
      </c>
      <c r="S229" s="238">
        <v>1900000</v>
      </c>
      <c r="T229" s="143">
        <v>0</v>
      </c>
      <c r="U229" s="333">
        <f t="shared" si="14"/>
        <v>0</v>
      </c>
    </row>
    <row r="230" spans="1:21" s="4" customFormat="1" ht="168" customHeight="1" x14ac:dyDescent="0.2">
      <c r="A230" s="83"/>
      <c r="B230" s="86"/>
      <c r="C230" s="74"/>
      <c r="D230" s="45"/>
      <c r="E230" s="122"/>
      <c r="F230" s="515" t="s">
        <v>546</v>
      </c>
      <c r="G230" s="568"/>
      <c r="H230" s="28"/>
      <c r="I230" s="28"/>
      <c r="J230" s="28"/>
      <c r="K230" s="28"/>
      <c r="L230" s="28"/>
      <c r="M230" s="28"/>
      <c r="N230" s="28"/>
      <c r="O230" s="116" t="s">
        <v>381</v>
      </c>
      <c r="P230" s="31" t="s">
        <v>35</v>
      </c>
      <c r="Q230" s="31" t="s">
        <v>545</v>
      </c>
      <c r="R230" s="31" t="s">
        <v>547</v>
      </c>
      <c r="S230" s="238">
        <v>4000000</v>
      </c>
      <c r="T230" s="143">
        <v>0</v>
      </c>
      <c r="U230" s="333">
        <f t="shared" si="14"/>
        <v>0</v>
      </c>
    </row>
    <row r="231" spans="1:21" s="4" customFormat="1" ht="77.25" customHeight="1" x14ac:dyDescent="0.2">
      <c r="A231" s="83"/>
      <c r="B231" s="86"/>
      <c r="C231" s="74"/>
      <c r="D231" s="45"/>
      <c r="E231" s="122"/>
      <c r="F231" s="515" t="s">
        <v>548</v>
      </c>
      <c r="G231" s="568"/>
      <c r="H231" s="28"/>
      <c r="I231" s="28"/>
      <c r="J231" s="28"/>
      <c r="K231" s="28"/>
      <c r="L231" s="28"/>
      <c r="M231" s="28"/>
      <c r="N231" s="28"/>
      <c r="O231" s="116" t="s">
        <v>381</v>
      </c>
      <c r="P231" s="31" t="s">
        <v>35</v>
      </c>
      <c r="Q231" s="31" t="s">
        <v>549</v>
      </c>
      <c r="R231" s="31" t="s">
        <v>321</v>
      </c>
      <c r="S231" s="238">
        <f>S232</f>
        <v>47582</v>
      </c>
      <c r="T231" s="143">
        <f>T232</f>
        <v>0</v>
      </c>
      <c r="U231" s="333">
        <f t="shared" si="14"/>
        <v>0</v>
      </c>
    </row>
    <row r="232" spans="1:21" s="4" customFormat="1" ht="51.75" customHeight="1" x14ac:dyDescent="0.2">
      <c r="A232" s="83"/>
      <c r="B232" s="86"/>
      <c r="C232" s="74"/>
      <c r="D232" s="45"/>
      <c r="E232" s="122"/>
      <c r="F232" s="531" t="s">
        <v>105</v>
      </c>
      <c r="G232" s="498"/>
      <c r="H232" s="28"/>
      <c r="I232" s="28"/>
      <c r="J232" s="28"/>
      <c r="K232" s="28"/>
      <c r="L232" s="28"/>
      <c r="M232" s="28"/>
      <c r="N232" s="28"/>
      <c r="O232" s="116" t="s">
        <v>381</v>
      </c>
      <c r="P232" s="31" t="s">
        <v>35</v>
      </c>
      <c r="Q232" s="31" t="s">
        <v>549</v>
      </c>
      <c r="R232" s="31" t="s">
        <v>107</v>
      </c>
      <c r="S232" s="238">
        <f>S233+S234</f>
        <v>47582</v>
      </c>
      <c r="T232" s="143">
        <f>T233+T234</f>
        <v>0</v>
      </c>
      <c r="U232" s="333">
        <f t="shared" si="14"/>
        <v>0</v>
      </c>
    </row>
    <row r="233" spans="1:21" s="4" customFormat="1" ht="27.75" customHeight="1" x14ac:dyDescent="0.2">
      <c r="A233" s="83"/>
      <c r="B233" s="86"/>
      <c r="C233" s="74"/>
      <c r="D233" s="45"/>
      <c r="E233" s="122"/>
      <c r="F233" s="532" t="s">
        <v>106</v>
      </c>
      <c r="G233" s="533"/>
      <c r="H233" s="28"/>
      <c r="I233" s="28"/>
      <c r="J233" s="28"/>
      <c r="K233" s="28"/>
      <c r="L233" s="28"/>
      <c r="M233" s="28"/>
      <c r="N233" s="28"/>
      <c r="O233" s="116" t="s">
        <v>381</v>
      </c>
      <c r="P233" s="31" t="s">
        <v>35</v>
      </c>
      <c r="Q233" s="31" t="s">
        <v>549</v>
      </c>
      <c r="R233" s="31" t="s">
        <v>504</v>
      </c>
      <c r="S233" s="238">
        <v>15323</v>
      </c>
      <c r="T233" s="143">
        <v>0</v>
      </c>
      <c r="U233" s="333">
        <f t="shared" si="14"/>
        <v>0</v>
      </c>
    </row>
    <row r="234" spans="1:21" s="4" customFormat="1" ht="166.5" customHeight="1" x14ac:dyDescent="0.2">
      <c r="A234" s="83"/>
      <c r="B234" s="86"/>
      <c r="C234" s="74"/>
      <c r="D234" s="45"/>
      <c r="E234" s="122"/>
      <c r="F234" s="532" t="s">
        <v>546</v>
      </c>
      <c r="G234" s="589"/>
      <c r="H234" s="147"/>
      <c r="I234" s="147"/>
      <c r="J234" s="147"/>
      <c r="K234" s="147"/>
      <c r="L234" s="147"/>
      <c r="M234" s="147"/>
      <c r="N234" s="147"/>
      <c r="O234" s="116" t="s">
        <v>381</v>
      </c>
      <c r="P234" s="148" t="s">
        <v>35</v>
      </c>
      <c r="Q234" s="148" t="s">
        <v>549</v>
      </c>
      <c r="R234" s="148" t="s">
        <v>547</v>
      </c>
      <c r="S234" s="237">
        <v>32259</v>
      </c>
      <c r="T234" s="143">
        <v>0</v>
      </c>
      <c r="U234" s="333">
        <f t="shared" si="14"/>
        <v>0</v>
      </c>
    </row>
    <row r="235" spans="1:21" s="4" customFormat="1" ht="39" customHeight="1" x14ac:dyDescent="0.2">
      <c r="A235" s="83"/>
      <c r="B235" s="86"/>
      <c r="C235" s="74"/>
      <c r="D235" s="45"/>
      <c r="E235" s="122"/>
      <c r="F235" s="482" t="s">
        <v>425</v>
      </c>
      <c r="G235" s="545"/>
      <c r="H235" s="545"/>
      <c r="I235" s="545"/>
      <c r="J235" s="143"/>
      <c r="K235" s="143"/>
      <c r="L235" s="143"/>
      <c r="M235" s="143"/>
      <c r="N235" s="143"/>
      <c r="O235" s="116" t="s">
        <v>381</v>
      </c>
      <c r="P235" s="133" t="s">
        <v>35</v>
      </c>
      <c r="Q235" s="133" t="s">
        <v>485</v>
      </c>
      <c r="R235" s="133" t="s">
        <v>321</v>
      </c>
      <c r="S235" s="236">
        <f t="shared" ref="S235:T239" si="16">S236</f>
        <v>1235683.69</v>
      </c>
      <c r="T235" s="143">
        <f t="shared" si="16"/>
        <v>0</v>
      </c>
      <c r="U235" s="333">
        <f t="shared" si="14"/>
        <v>0</v>
      </c>
    </row>
    <row r="236" spans="1:21" s="4" customFormat="1" ht="37.5" customHeight="1" x14ac:dyDescent="0.2">
      <c r="A236" s="83"/>
      <c r="B236" s="86"/>
      <c r="C236" s="74"/>
      <c r="D236" s="45"/>
      <c r="E236" s="122"/>
      <c r="F236" s="482" t="s">
        <v>426</v>
      </c>
      <c r="G236" s="545"/>
      <c r="H236" s="545"/>
      <c r="I236" s="221"/>
      <c r="J236" s="143"/>
      <c r="K236" s="143"/>
      <c r="L236" s="143"/>
      <c r="M236" s="143"/>
      <c r="N236" s="143"/>
      <c r="O236" s="116" t="s">
        <v>381</v>
      </c>
      <c r="P236" s="133" t="s">
        <v>35</v>
      </c>
      <c r="Q236" s="133" t="s">
        <v>39</v>
      </c>
      <c r="R236" s="133" t="s">
        <v>321</v>
      </c>
      <c r="S236" s="236">
        <f t="shared" si="16"/>
        <v>1235683.69</v>
      </c>
      <c r="T236" s="143">
        <f t="shared" si="16"/>
        <v>0</v>
      </c>
      <c r="U236" s="333">
        <f t="shared" si="14"/>
        <v>0</v>
      </c>
    </row>
    <row r="237" spans="1:21" s="4" customFormat="1" ht="46.5" customHeight="1" x14ac:dyDescent="0.2">
      <c r="A237" s="83"/>
      <c r="B237" s="86"/>
      <c r="C237" s="74"/>
      <c r="D237" s="45"/>
      <c r="E237" s="122"/>
      <c r="F237" s="482" t="s">
        <v>217</v>
      </c>
      <c r="G237" s="545"/>
      <c r="H237" s="545"/>
      <c r="I237" s="221"/>
      <c r="J237" s="143"/>
      <c r="K237" s="143"/>
      <c r="L237" s="143"/>
      <c r="M237" s="143"/>
      <c r="N237" s="143"/>
      <c r="O237" s="116" t="s">
        <v>381</v>
      </c>
      <c r="P237" s="133" t="s">
        <v>35</v>
      </c>
      <c r="Q237" s="133" t="s">
        <v>129</v>
      </c>
      <c r="R237" s="133" t="s">
        <v>321</v>
      </c>
      <c r="S237" s="236">
        <f t="shared" si="16"/>
        <v>1235683.69</v>
      </c>
      <c r="T237" s="143">
        <f t="shared" si="16"/>
        <v>0</v>
      </c>
      <c r="U237" s="333">
        <f t="shared" si="14"/>
        <v>0</v>
      </c>
    </row>
    <row r="238" spans="1:21" s="4" customFormat="1" ht="60.75" customHeight="1" x14ac:dyDescent="0.25">
      <c r="A238" s="83"/>
      <c r="B238" s="86"/>
      <c r="C238" s="74"/>
      <c r="D238" s="45"/>
      <c r="E238" s="122"/>
      <c r="F238" s="586" t="s">
        <v>130</v>
      </c>
      <c r="G238" s="545"/>
      <c r="H238" s="545"/>
      <c r="I238" s="143"/>
      <c r="J238" s="143"/>
      <c r="K238" s="143"/>
      <c r="L238" s="143"/>
      <c r="M238" s="143"/>
      <c r="N238" s="143"/>
      <c r="O238" s="116" t="s">
        <v>381</v>
      </c>
      <c r="P238" s="133" t="s">
        <v>35</v>
      </c>
      <c r="Q238" s="133" t="s">
        <v>129</v>
      </c>
      <c r="R238" s="133" t="s">
        <v>321</v>
      </c>
      <c r="S238" s="236">
        <f t="shared" si="16"/>
        <v>1235683.69</v>
      </c>
      <c r="T238" s="143">
        <f t="shared" si="16"/>
        <v>0</v>
      </c>
      <c r="U238" s="333">
        <f t="shared" si="14"/>
        <v>0</v>
      </c>
    </row>
    <row r="239" spans="1:21" s="4" customFormat="1" ht="51.75" customHeight="1" x14ac:dyDescent="0.2">
      <c r="A239" s="83"/>
      <c r="B239" s="86"/>
      <c r="C239" s="74"/>
      <c r="D239" s="45"/>
      <c r="E239" s="122"/>
      <c r="F239" s="483" t="s">
        <v>105</v>
      </c>
      <c r="G239" s="545"/>
      <c r="H239" s="545"/>
      <c r="I239" s="143"/>
      <c r="J239" s="143"/>
      <c r="K239" s="143"/>
      <c r="L239" s="143"/>
      <c r="M239" s="143"/>
      <c r="N239" s="143"/>
      <c r="O239" s="116" t="s">
        <v>381</v>
      </c>
      <c r="P239" s="133" t="s">
        <v>35</v>
      </c>
      <c r="Q239" s="133" t="s">
        <v>129</v>
      </c>
      <c r="R239" s="133" t="s">
        <v>107</v>
      </c>
      <c r="S239" s="236">
        <f t="shared" si="16"/>
        <v>1235683.69</v>
      </c>
      <c r="T239" s="143">
        <f t="shared" si="16"/>
        <v>0</v>
      </c>
      <c r="U239" s="333">
        <f t="shared" si="14"/>
        <v>0</v>
      </c>
    </row>
    <row r="240" spans="1:21" s="4" customFormat="1" ht="27.75" customHeight="1" x14ac:dyDescent="0.2">
      <c r="A240" s="83"/>
      <c r="B240" s="86"/>
      <c r="C240" s="74"/>
      <c r="D240" s="45"/>
      <c r="E240" s="122"/>
      <c r="F240" s="587" t="s">
        <v>106</v>
      </c>
      <c r="G240" s="588"/>
      <c r="H240" s="143"/>
      <c r="I240" s="143"/>
      <c r="J240" s="143"/>
      <c r="K240" s="143"/>
      <c r="L240" s="143"/>
      <c r="M240" s="143"/>
      <c r="N240" s="143"/>
      <c r="O240" s="116" t="s">
        <v>381</v>
      </c>
      <c r="P240" s="133" t="s">
        <v>35</v>
      </c>
      <c r="Q240" s="133" t="s">
        <v>129</v>
      </c>
      <c r="R240" s="133" t="s">
        <v>504</v>
      </c>
      <c r="S240" s="236">
        <v>1235683.69</v>
      </c>
      <c r="T240" s="143">
        <v>0</v>
      </c>
      <c r="U240" s="333">
        <f t="shared" si="14"/>
        <v>0</v>
      </c>
    </row>
    <row r="241" spans="1:21" s="4" customFormat="1" ht="36.75" customHeight="1" x14ac:dyDescent="0.2">
      <c r="A241" s="41">
        <v>1803</v>
      </c>
      <c r="B241" s="35"/>
      <c r="C241" s="36" t="s">
        <v>282</v>
      </c>
      <c r="D241" s="45" t="s">
        <v>361</v>
      </c>
      <c r="E241" s="122"/>
      <c r="F241" s="550" t="s">
        <v>424</v>
      </c>
      <c r="G241" s="551"/>
      <c r="H241" s="174" t="e">
        <f>#REF!+#REF!</f>
        <v>#REF!</v>
      </c>
      <c r="I241" s="174" t="e">
        <f>#REF!+#REF!</f>
        <v>#REF!</v>
      </c>
      <c r="J241" s="174" t="e">
        <f>#REF!+#REF!</f>
        <v>#REF!</v>
      </c>
      <c r="K241" s="174" t="e">
        <f>#REF!+#REF!</f>
        <v>#REF!</v>
      </c>
      <c r="L241" s="174" t="e">
        <f>#REF!+#REF!</f>
        <v>#REF!</v>
      </c>
      <c r="M241" s="174" t="e">
        <f>#REF!+#REF!</f>
        <v>#REF!</v>
      </c>
      <c r="N241" s="174" t="e">
        <f>#REF!+#REF!</f>
        <v>#REF!</v>
      </c>
      <c r="O241" s="159" t="s">
        <v>381</v>
      </c>
      <c r="P241" s="160" t="s">
        <v>361</v>
      </c>
      <c r="Q241" s="160" t="s">
        <v>486</v>
      </c>
      <c r="R241" s="160" t="s">
        <v>321</v>
      </c>
      <c r="S241" s="354">
        <f>S242</f>
        <v>4036058</v>
      </c>
      <c r="T241" s="188">
        <f>T242</f>
        <v>588645.30000000005</v>
      </c>
      <c r="U241" s="333">
        <f t="shared" si="14"/>
        <v>14.58465909062754</v>
      </c>
    </row>
    <row r="242" spans="1:21" s="4" customFormat="1" ht="52.5" customHeight="1" x14ac:dyDescent="0.25">
      <c r="A242" s="49"/>
      <c r="B242" s="87"/>
      <c r="C242" s="87"/>
      <c r="D242" s="45"/>
      <c r="E242" s="122"/>
      <c r="F242" s="510" t="s">
        <v>208</v>
      </c>
      <c r="G242" s="528"/>
      <c r="H242" s="28"/>
      <c r="I242" s="28"/>
      <c r="J242" s="28"/>
      <c r="K242" s="28"/>
      <c r="L242" s="28"/>
      <c r="M242" s="28"/>
      <c r="N242" s="28"/>
      <c r="O242" s="116" t="s">
        <v>381</v>
      </c>
      <c r="P242" s="31" t="s">
        <v>361</v>
      </c>
      <c r="Q242" s="31" t="s">
        <v>516</v>
      </c>
      <c r="R242" s="31" t="s">
        <v>321</v>
      </c>
      <c r="S242" s="238">
        <f>S243</f>
        <v>4036058</v>
      </c>
      <c r="T242" s="143">
        <f>T243</f>
        <v>588645.30000000005</v>
      </c>
      <c r="U242" s="333">
        <f t="shared" si="14"/>
        <v>14.58465909062754</v>
      </c>
    </row>
    <row r="243" spans="1:21" s="4" customFormat="1" ht="78.75" customHeight="1" x14ac:dyDescent="0.25">
      <c r="A243" s="49"/>
      <c r="B243" s="87"/>
      <c r="C243" s="87"/>
      <c r="D243" s="45"/>
      <c r="E243" s="122"/>
      <c r="F243" s="598" t="s">
        <v>250</v>
      </c>
      <c r="G243" s="599"/>
      <c r="H243" s="28"/>
      <c r="I243" s="28"/>
      <c r="J243" s="28"/>
      <c r="K243" s="28"/>
      <c r="L243" s="28"/>
      <c r="M243" s="28"/>
      <c r="N243" s="28"/>
      <c r="O243" s="116" t="s">
        <v>381</v>
      </c>
      <c r="P243" s="165" t="s">
        <v>361</v>
      </c>
      <c r="Q243" s="133" t="s">
        <v>518</v>
      </c>
      <c r="R243" s="232" t="s">
        <v>321</v>
      </c>
      <c r="S243" s="332">
        <f>S245</f>
        <v>4036058</v>
      </c>
      <c r="T243" s="143">
        <f>T245</f>
        <v>588645.30000000005</v>
      </c>
      <c r="U243" s="333">
        <f t="shared" si="14"/>
        <v>14.58465909062754</v>
      </c>
    </row>
    <row r="244" spans="1:21" s="4" customFormat="1" ht="34.5" customHeight="1" x14ac:dyDescent="0.25">
      <c r="A244" s="49"/>
      <c r="B244" s="87"/>
      <c r="C244" s="87"/>
      <c r="D244" s="45"/>
      <c r="E244" s="122"/>
      <c r="F244" s="614" t="s">
        <v>221</v>
      </c>
      <c r="G244" s="615"/>
      <c r="H244" s="28"/>
      <c r="I244" s="28"/>
      <c r="J244" s="28"/>
      <c r="K244" s="28"/>
      <c r="L244" s="28"/>
      <c r="M244" s="28"/>
      <c r="N244" s="28"/>
      <c r="O244" s="116" t="s">
        <v>381</v>
      </c>
      <c r="P244" s="165" t="s">
        <v>361</v>
      </c>
      <c r="Q244" s="133" t="s">
        <v>175</v>
      </c>
      <c r="R244" s="284" t="s">
        <v>321</v>
      </c>
      <c r="S244" s="236">
        <f>S245</f>
        <v>4036058</v>
      </c>
      <c r="T244" s="143">
        <f>T245</f>
        <v>588645.30000000005</v>
      </c>
      <c r="U244" s="333">
        <f t="shared" si="14"/>
        <v>14.58465909062754</v>
      </c>
    </row>
    <row r="245" spans="1:21" s="4" customFormat="1" ht="82.5" customHeight="1" x14ac:dyDescent="0.2">
      <c r="A245" s="49"/>
      <c r="B245" s="87"/>
      <c r="C245" s="87"/>
      <c r="D245" s="45"/>
      <c r="E245" s="122"/>
      <c r="F245" s="534" t="s">
        <v>261</v>
      </c>
      <c r="G245" s="484"/>
      <c r="H245" s="28"/>
      <c r="I245" s="28"/>
      <c r="J245" s="28"/>
      <c r="K245" s="28"/>
      <c r="L245" s="28"/>
      <c r="M245" s="28"/>
      <c r="N245" s="28"/>
      <c r="O245" s="116" t="s">
        <v>381</v>
      </c>
      <c r="P245" s="31" t="s">
        <v>361</v>
      </c>
      <c r="Q245" s="149" t="s">
        <v>222</v>
      </c>
      <c r="R245" s="133" t="s">
        <v>321</v>
      </c>
      <c r="S245" s="236">
        <f>S248+S246</f>
        <v>4036058</v>
      </c>
      <c r="T245" s="143">
        <f>T248+T246</f>
        <v>588645.30000000005</v>
      </c>
      <c r="U245" s="333">
        <f t="shared" si="14"/>
        <v>14.58465909062754</v>
      </c>
    </row>
    <row r="246" spans="1:21" s="4" customFormat="1" ht="35.25" customHeight="1" x14ac:dyDescent="0.2">
      <c r="A246" s="49"/>
      <c r="B246" s="87"/>
      <c r="C246" s="87"/>
      <c r="D246" s="45"/>
      <c r="E246" s="122"/>
      <c r="F246" s="499" t="s">
        <v>471</v>
      </c>
      <c r="G246" s="500"/>
      <c r="H246" s="147"/>
      <c r="I246" s="147"/>
      <c r="J246" s="147"/>
      <c r="K246" s="147"/>
      <c r="L246" s="147"/>
      <c r="M246" s="147"/>
      <c r="N246" s="147"/>
      <c r="O246" s="116" t="s">
        <v>381</v>
      </c>
      <c r="P246" s="31" t="s">
        <v>361</v>
      </c>
      <c r="Q246" s="149" t="s">
        <v>222</v>
      </c>
      <c r="R246" s="276" t="s">
        <v>410</v>
      </c>
      <c r="S246" s="331">
        <f>S247</f>
        <v>600000</v>
      </c>
      <c r="T246" s="143">
        <f>T247</f>
        <v>0</v>
      </c>
      <c r="U246" s="333">
        <f t="shared" si="14"/>
        <v>0</v>
      </c>
    </row>
    <row r="247" spans="1:21" s="4" customFormat="1" ht="50.25" customHeight="1" x14ac:dyDescent="0.2">
      <c r="A247" s="49"/>
      <c r="B247" s="87"/>
      <c r="C247" s="87"/>
      <c r="D247" s="45"/>
      <c r="E247" s="122"/>
      <c r="F247" s="622" t="s">
        <v>476</v>
      </c>
      <c r="G247" s="544"/>
      <c r="H247" s="147"/>
      <c r="I247" s="147"/>
      <c r="J247" s="147"/>
      <c r="K247" s="147"/>
      <c r="L247" s="147"/>
      <c r="M247" s="147"/>
      <c r="N247" s="147"/>
      <c r="O247" s="116" t="s">
        <v>381</v>
      </c>
      <c r="P247" s="31" t="s">
        <v>361</v>
      </c>
      <c r="Q247" s="149" t="s">
        <v>222</v>
      </c>
      <c r="R247" s="276" t="s">
        <v>475</v>
      </c>
      <c r="S247" s="331">
        <v>600000</v>
      </c>
      <c r="T247" s="143">
        <v>0</v>
      </c>
      <c r="U247" s="333">
        <f t="shared" si="14"/>
        <v>0</v>
      </c>
    </row>
    <row r="248" spans="1:21" s="4" customFormat="1" ht="50.25" customHeight="1" x14ac:dyDescent="0.2">
      <c r="A248" s="49"/>
      <c r="B248" s="87"/>
      <c r="C248" s="87"/>
      <c r="D248" s="45"/>
      <c r="E248" s="122"/>
      <c r="F248" s="415" t="s">
        <v>255</v>
      </c>
      <c r="G248" s="415"/>
      <c r="H248" s="147"/>
      <c r="I248" s="147"/>
      <c r="J248" s="147"/>
      <c r="K248" s="147"/>
      <c r="L248" s="147"/>
      <c r="M248" s="147"/>
      <c r="N248" s="147"/>
      <c r="O248" s="157" t="s">
        <v>381</v>
      </c>
      <c r="P248" s="148" t="s">
        <v>361</v>
      </c>
      <c r="Q248" s="149" t="s">
        <v>222</v>
      </c>
      <c r="R248" s="179">
        <v>600</v>
      </c>
      <c r="S248" s="331">
        <f>S249</f>
        <v>3436058</v>
      </c>
      <c r="T248" s="143">
        <f>T249</f>
        <v>588645.30000000005</v>
      </c>
      <c r="U248" s="333">
        <f t="shared" si="14"/>
        <v>17.131413381264231</v>
      </c>
    </row>
    <row r="249" spans="1:21" s="4" customFormat="1" ht="29.25" customHeight="1" x14ac:dyDescent="0.2">
      <c r="A249" s="49"/>
      <c r="B249" s="87"/>
      <c r="C249" s="87"/>
      <c r="D249" s="45"/>
      <c r="E249" s="122"/>
      <c r="F249" s="482" t="s">
        <v>469</v>
      </c>
      <c r="G249" s="484"/>
      <c r="H249" s="143"/>
      <c r="I249" s="143"/>
      <c r="J249" s="143"/>
      <c r="K249" s="143"/>
      <c r="L249" s="143"/>
      <c r="M249" s="143"/>
      <c r="N249" s="143"/>
      <c r="O249" s="181" t="s">
        <v>381</v>
      </c>
      <c r="P249" s="133" t="s">
        <v>361</v>
      </c>
      <c r="Q249" s="149" t="s">
        <v>222</v>
      </c>
      <c r="R249" s="149">
        <v>610</v>
      </c>
      <c r="S249" s="236">
        <v>3436058</v>
      </c>
      <c r="T249" s="143">
        <v>588645.30000000005</v>
      </c>
      <c r="U249" s="333">
        <f t="shared" si="14"/>
        <v>17.131413381264231</v>
      </c>
    </row>
    <row r="250" spans="1:21" s="4" customFormat="1" ht="27.75" customHeight="1" x14ac:dyDescent="0.2">
      <c r="A250" s="80" t="s">
        <v>283</v>
      </c>
      <c r="B250" s="519" t="s">
        <v>284</v>
      </c>
      <c r="C250" s="519"/>
      <c r="D250" s="45" t="s">
        <v>285</v>
      </c>
      <c r="E250" s="122"/>
      <c r="F250" s="550" t="s">
        <v>412</v>
      </c>
      <c r="G250" s="551"/>
      <c r="H250" s="158" t="e">
        <f>#REF!+#REF!+#REF!+#REF!+#REF!+#REF!</f>
        <v>#REF!</v>
      </c>
      <c r="I250" s="158" t="e">
        <f>#REF!+#REF!+#REF!+#REF!+#REF!+#REF!</f>
        <v>#REF!</v>
      </c>
      <c r="J250" s="158" t="e">
        <f>#REF!+#REF!+#REF!+#REF!+#REF!+#REF!</f>
        <v>#REF!</v>
      </c>
      <c r="K250" s="158" t="e">
        <f>#REF!+#REF!+#REF!+#REF!+#REF!+#REF!</f>
        <v>#REF!</v>
      </c>
      <c r="L250" s="158" t="e">
        <f>#REF!+#REF!+#REF!+#REF!+#REF!+#REF!</f>
        <v>#REF!</v>
      </c>
      <c r="M250" s="158" t="e">
        <f>#REF!+#REF!+#REF!+#REF!+#REF!+#REF!</f>
        <v>#REF!</v>
      </c>
      <c r="N250" s="158" t="e">
        <f>#REF!+#REF!+#REF!+#REF!+#REF!+#REF!</f>
        <v>#REF!</v>
      </c>
      <c r="O250" s="159" t="s">
        <v>381</v>
      </c>
      <c r="P250" s="160" t="s">
        <v>285</v>
      </c>
      <c r="Q250" s="160" t="s">
        <v>486</v>
      </c>
      <c r="R250" s="160" t="s">
        <v>321</v>
      </c>
      <c r="S250" s="354">
        <f>S251</f>
        <v>15638636</v>
      </c>
      <c r="T250" s="188">
        <f>T251</f>
        <v>6638748.6900000004</v>
      </c>
      <c r="U250" s="379">
        <f t="shared" si="14"/>
        <v>42.450944506925033</v>
      </c>
    </row>
    <row r="251" spans="1:21" s="4" customFormat="1" ht="48" customHeight="1" x14ac:dyDescent="0.25">
      <c r="A251" s="83"/>
      <c r="B251" s="84"/>
      <c r="C251" s="85"/>
      <c r="D251" s="45"/>
      <c r="E251" s="122"/>
      <c r="F251" s="619" t="s">
        <v>208</v>
      </c>
      <c r="G251" s="620"/>
      <c r="H251" s="28"/>
      <c r="I251" s="28"/>
      <c r="J251" s="28"/>
      <c r="K251" s="28"/>
      <c r="L251" s="28"/>
      <c r="M251" s="28"/>
      <c r="N251" s="28"/>
      <c r="O251" s="116" t="s">
        <v>381</v>
      </c>
      <c r="P251" s="31" t="s">
        <v>285</v>
      </c>
      <c r="Q251" s="31" t="s">
        <v>516</v>
      </c>
      <c r="R251" s="31" t="s">
        <v>321</v>
      </c>
      <c r="S251" s="274">
        <f>S254</f>
        <v>15638636</v>
      </c>
      <c r="T251" s="142">
        <f>T254</f>
        <v>6638748.6900000004</v>
      </c>
      <c r="U251" s="333">
        <f t="shared" si="14"/>
        <v>42.450944506925033</v>
      </c>
    </row>
    <row r="252" spans="1:21" s="4" customFormat="1" ht="33" customHeight="1" x14ac:dyDescent="0.25">
      <c r="A252" s="83"/>
      <c r="B252" s="84"/>
      <c r="C252" s="85"/>
      <c r="D252" s="45"/>
      <c r="E252" s="122"/>
      <c r="F252" s="540" t="s">
        <v>220</v>
      </c>
      <c r="G252" s="545"/>
      <c r="H252" s="134"/>
      <c r="I252" s="28"/>
      <c r="J252" s="28"/>
      <c r="K252" s="28"/>
      <c r="L252" s="28"/>
      <c r="M252" s="28"/>
      <c r="N252" s="28"/>
      <c r="O252" s="116" t="s">
        <v>381</v>
      </c>
      <c r="P252" s="31" t="s">
        <v>285</v>
      </c>
      <c r="Q252" s="31" t="s">
        <v>523</v>
      </c>
      <c r="R252" s="31" t="s">
        <v>321</v>
      </c>
      <c r="S252" s="274">
        <f>S253</f>
        <v>15638636</v>
      </c>
      <c r="T252" s="142">
        <f>T253</f>
        <v>6638748.6900000004</v>
      </c>
      <c r="U252" s="333">
        <f t="shared" si="14"/>
        <v>42.450944506925033</v>
      </c>
    </row>
    <row r="253" spans="1:21" s="4" customFormat="1" ht="33.75" customHeight="1" x14ac:dyDescent="0.25">
      <c r="A253" s="83"/>
      <c r="B253" s="84"/>
      <c r="C253" s="85"/>
      <c r="D253" s="45"/>
      <c r="E253" s="122"/>
      <c r="F253" s="584" t="s">
        <v>178</v>
      </c>
      <c r="G253" s="585"/>
      <c r="H253" s="28"/>
      <c r="I253" s="28"/>
      <c r="J253" s="28"/>
      <c r="K253" s="28"/>
      <c r="L253" s="28"/>
      <c r="M253" s="28"/>
      <c r="N253" s="28"/>
      <c r="O253" s="116" t="s">
        <v>381</v>
      </c>
      <c r="P253" s="31" t="s">
        <v>285</v>
      </c>
      <c r="Q253" s="31" t="s">
        <v>171</v>
      </c>
      <c r="R253" s="31" t="s">
        <v>321</v>
      </c>
      <c r="S253" s="274">
        <f>S254</f>
        <v>15638636</v>
      </c>
      <c r="T253" s="142">
        <f>T254</f>
        <v>6638748.6900000004</v>
      </c>
      <c r="U253" s="333">
        <f t="shared" si="14"/>
        <v>42.450944506925033</v>
      </c>
    </row>
    <row r="254" spans="1:21" s="4" customFormat="1" ht="46.5" customHeight="1" x14ac:dyDescent="0.2">
      <c r="A254" s="83"/>
      <c r="B254" s="84"/>
      <c r="C254" s="85"/>
      <c r="D254" s="45"/>
      <c r="E254" s="122"/>
      <c r="F254" s="483" t="s">
        <v>432</v>
      </c>
      <c r="G254" s="484"/>
      <c r="H254" s="28"/>
      <c r="I254" s="28"/>
      <c r="J254" s="28"/>
      <c r="K254" s="28"/>
      <c r="L254" s="28"/>
      <c r="M254" s="28"/>
      <c r="N254" s="28"/>
      <c r="O254" s="116" t="s">
        <v>381</v>
      </c>
      <c r="P254" s="31" t="s">
        <v>285</v>
      </c>
      <c r="Q254" s="31" t="s">
        <v>172</v>
      </c>
      <c r="R254" s="31" t="s">
        <v>321</v>
      </c>
      <c r="S254" s="274">
        <f>S255+S257+S259</f>
        <v>15638636</v>
      </c>
      <c r="T254" s="142">
        <f>T255+T257+T259</f>
        <v>6638748.6900000004</v>
      </c>
      <c r="U254" s="333">
        <f t="shared" si="14"/>
        <v>42.450944506925033</v>
      </c>
    </row>
    <row r="255" spans="1:21" s="4" customFormat="1" ht="96.75" customHeight="1" x14ac:dyDescent="0.2">
      <c r="A255" s="83"/>
      <c r="B255" s="84"/>
      <c r="C255" s="85"/>
      <c r="D255" s="45"/>
      <c r="E255" s="122"/>
      <c r="F255" s="499" t="s">
        <v>389</v>
      </c>
      <c r="G255" s="500"/>
      <c r="H255" s="28"/>
      <c r="I255" s="28"/>
      <c r="J255" s="28"/>
      <c r="K255" s="28"/>
      <c r="L255" s="28"/>
      <c r="M255" s="28"/>
      <c r="N255" s="28"/>
      <c r="O255" s="116" t="s">
        <v>381</v>
      </c>
      <c r="P255" s="31" t="s">
        <v>285</v>
      </c>
      <c r="Q255" s="31" t="s">
        <v>172</v>
      </c>
      <c r="R255" s="31" t="s">
        <v>390</v>
      </c>
      <c r="S255" s="274">
        <f>S256</f>
        <v>13957600</v>
      </c>
      <c r="T255" s="142">
        <f>T256</f>
        <v>6054258.3200000003</v>
      </c>
      <c r="U255" s="333">
        <f t="shared" si="14"/>
        <v>43.376069811428906</v>
      </c>
    </row>
    <row r="256" spans="1:21" s="4" customFormat="1" ht="34.5" customHeight="1" x14ac:dyDescent="0.2">
      <c r="A256" s="83"/>
      <c r="B256" s="84"/>
      <c r="C256" s="85"/>
      <c r="D256" s="45"/>
      <c r="E256" s="122"/>
      <c r="F256" s="524" t="s">
        <v>464</v>
      </c>
      <c r="G256" s="525"/>
      <c r="H256" s="28"/>
      <c r="I256" s="28"/>
      <c r="J256" s="28"/>
      <c r="K256" s="28"/>
      <c r="L256" s="28"/>
      <c r="M256" s="28"/>
      <c r="N256" s="28"/>
      <c r="O256" s="116" t="s">
        <v>381</v>
      </c>
      <c r="P256" s="31" t="s">
        <v>285</v>
      </c>
      <c r="Q256" s="31" t="s">
        <v>172</v>
      </c>
      <c r="R256" s="31" t="s">
        <v>463</v>
      </c>
      <c r="S256" s="274">
        <v>13957600</v>
      </c>
      <c r="T256" s="142">
        <v>6054258.3200000003</v>
      </c>
      <c r="U256" s="333">
        <f t="shared" si="14"/>
        <v>43.376069811428906</v>
      </c>
    </row>
    <row r="257" spans="1:21" s="4" customFormat="1" ht="38.25" customHeight="1" x14ac:dyDescent="0.2">
      <c r="A257" s="83"/>
      <c r="B257" s="84"/>
      <c r="C257" s="85"/>
      <c r="D257" s="45"/>
      <c r="E257" s="122"/>
      <c r="F257" s="499" t="s">
        <v>393</v>
      </c>
      <c r="G257" s="500"/>
      <c r="H257" s="28"/>
      <c r="I257" s="28"/>
      <c r="J257" s="28"/>
      <c r="K257" s="28"/>
      <c r="L257" s="28"/>
      <c r="M257" s="28"/>
      <c r="N257" s="28"/>
      <c r="O257" s="116" t="s">
        <v>381</v>
      </c>
      <c r="P257" s="31" t="s">
        <v>285</v>
      </c>
      <c r="Q257" s="31" t="s">
        <v>172</v>
      </c>
      <c r="R257" s="31" t="s">
        <v>392</v>
      </c>
      <c r="S257" s="274">
        <f>S258</f>
        <v>1581030</v>
      </c>
      <c r="T257" s="142">
        <f>T258</f>
        <v>541506.67000000004</v>
      </c>
      <c r="U257" s="333">
        <f t="shared" si="14"/>
        <v>34.250246358386626</v>
      </c>
    </row>
    <row r="258" spans="1:21" s="4" customFormat="1" ht="38.25" customHeight="1" x14ac:dyDescent="0.2">
      <c r="A258" s="83"/>
      <c r="B258" s="84"/>
      <c r="C258" s="85"/>
      <c r="D258" s="45"/>
      <c r="E258" s="122"/>
      <c r="F258" s="499" t="s">
        <v>462</v>
      </c>
      <c r="G258" s="500"/>
      <c r="H258" s="28"/>
      <c r="I258" s="28"/>
      <c r="J258" s="28"/>
      <c r="K258" s="28"/>
      <c r="L258" s="28"/>
      <c r="M258" s="28"/>
      <c r="N258" s="28"/>
      <c r="O258" s="116" t="s">
        <v>381</v>
      </c>
      <c r="P258" s="31" t="s">
        <v>285</v>
      </c>
      <c r="Q258" s="31" t="s">
        <v>172</v>
      </c>
      <c r="R258" s="31" t="s">
        <v>461</v>
      </c>
      <c r="S258" s="274">
        <v>1581030</v>
      </c>
      <c r="T258" s="142">
        <v>541506.67000000004</v>
      </c>
      <c r="U258" s="333">
        <f t="shared" si="14"/>
        <v>34.250246358386626</v>
      </c>
    </row>
    <row r="259" spans="1:21" s="4" customFormat="1" ht="31.5" customHeight="1" x14ac:dyDescent="0.2">
      <c r="A259" s="83"/>
      <c r="B259" s="84"/>
      <c r="C259" s="85"/>
      <c r="D259" s="45"/>
      <c r="E259" s="122"/>
      <c r="F259" s="499" t="s">
        <v>395</v>
      </c>
      <c r="G259" s="500"/>
      <c r="H259" s="28"/>
      <c r="I259" s="28"/>
      <c r="J259" s="28"/>
      <c r="K259" s="28"/>
      <c r="L259" s="28"/>
      <c r="M259" s="28"/>
      <c r="N259" s="28"/>
      <c r="O259" s="116" t="s">
        <v>381</v>
      </c>
      <c r="P259" s="31" t="s">
        <v>285</v>
      </c>
      <c r="Q259" s="31" t="s">
        <v>172</v>
      </c>
      <c r="R259" s="31" t="s">
        <v>396</v>
      </c>
      <c r="S259" s="274">
        <f>S260</f>
        <v>100006</v>
      </c>
      <c r="T259" s="142">
        <f>T260</f>
        <v>42983.7</v>
      </c>
      <c r="U259" s="333">
        <f t="shared" si="14"/>
        <v>42.981121132732028</v>
      </c>
    </row>
    <row r="260" spans="1:21" s="4" customFormat="1" ht="31.5" customHeight="1" x14ac:dyDescent="0.2">
      <c r="A260" s="83"/>
      <c r="B260" s="230"/>
      <c r="C260" s="231"/>
      <c r="D260" s="45"/>
      <c r="E260" s="122"/>
      <c r="F260" s="499" t="s">
        <v>467</v>
      </c>
      <c r="G260" s="500"/>
      <c r="H260" s="28"/>
      <c r="I260" s="28"/>
      <c r="J260" s="28"/>
      <c r="K260" s="28"/>
      <c r="L260" s="28"/>
      <c r="M260" s="28"/>
      <c r="N260" s="28"/>
      <c r="O260" s="116" t="s">
        <v>381</v>
      </c>
      <c r="P260" s="31" t="s">
        <v>285</v>
      </c>
      <c r="Q260" s="31" t="s">
        <v>172</v>
      </c>
      <c r="R260" s="31" t="s">
        <v>468</v>
      </c>
      <c r="S260" s="274">
        <f>150320-50314</f>
        <v>100006</v>
      </c>
      <c r="T260" s="142">
        <v>42983.7</v>
      </c>
      <c r="U260" s="333">
        <f t="shared" si="14"/>
        <v>42.981121132732028</v>
      </c>
    </row>
    <row r="261" spans="1:21" s="4" customFormat="1" ht="26.25" customHeight="1" x14ac:dyDescent="0.2">
      <c r="A261" s="83"/>
      <c r="B261" s="86"/>
      <c r="C261" s="85"/>
      <c r="D261" s="45"/>
      <c r="E261" s="122"/>
      <c r="F261" s="623" t="s">
        <v>275</v>
      </c>
      <c r="G261" s="597"/>
      <c r="O261" s="307" t="s">
        <v>381</v>
      </c>
      <c r="P261" s="308">
        <v>1000</v>
      </c>
      <c r="Q261" s="308" t="s">
        <v>486</v>
      </c>
      <c r="R261" s="309" t="s">
        <v>321</v>
      </c>
      <c r="S261" s="364">
        <f>S269+S262</f>
        <v>9212000</v>
      </c>
      <c r="T261" s="164">
        <f>T269+T262</f>
        <v>4655219.1899999995</v>
      </c>
      <c r="U261" s="379">
        <f t="shared" si="14"/>
        <v>50.534294290056451</v>
      </c>
    </row>
    <row r="262" spans="1:21" s="4" customFormat="1" ht="26.25" customHeight="1" x14ac:dyDescent="0.2">
      <c r="A262" s="83"/>
      <c r="B262" s="86"/>
      <c r="C262" s="85"/>
      <c r="D262" s="45"/>
      <c r="E262" s="122"/>
      <c r="F262" s="489" t="s">
        <v>416</v>
      </c>
      <c r="G262" s="517"/>
      <c r="H262" s="188"/>
      <c r="I262" s="312"/>
      <c r="J262" s="312"/>
      <c r="K262" s="312"/>
      <c r="L262" s="312"/>
      <c r="M262" s="312"/>
      <c r="N262" s="312"/>
      <c r="O262" s="156" t="s">
        <v>381</v>
      </c>
      <c r="P262" s="162">
        <v>1003</v>
      </c>
      <c r="Q262" s="139" t="s">
        <v>502</v>
      </c>
      <c r="R262" s="139" t="s">
        <v>321</v>
      </c>
      <c r="S262" s="365">
        <f t="shared" ref="S262:T267" si="17">S263</f>
        <v>1988000</v>
      </c>
      <c r="T262" s="164">
        <f t="shared" si="17"/>
        <v>1325219.19</v>
      </c>
      <c r="U262" s="379">
        <f t="shared" si="14"/>
        <v>66.660925050301813</v>
      </c>
    </row>
    <row r="263" spans="1:21" s="4" customFormat="1" ht="35.25" customHeight="1" x14ac:dyDescent="0.2">
      <c r="A263" s="83"/>
      <c r="B263" s="86"/>
      <c r="C263" s="85"/>
      <c r="D263" s="45"/>
      <c r="E263" s="122"/>
      <c r="F263" s="482" t="s">
        <v>216</v>
      </c>
      <c r="G263" s="482"/>
      <c r="H263" s="482"/>
      <c r="I263" s="144"/>
      <c r="J263" s="144"/>
      <c r="K263" s="144"/>
      <c r="L263" s="144"/>
      <c r="M263" s="144"/>
      <c r="N263" s="144"/>
      <c r="O263" s="116" t="s">
        <v>381</v>
      </c>
      <c r="P263" s="149">
        <v>1003</v>
      </c>
      <c r="Q263" s="133" t="s">
        <v>516</v>
      </c>
      <c r="R263" s="133" t="s">
        <v>321</v>
      </c>
      <c r="S263" s="366">
        <f t="shared" si="17"/>
        <v>1988000</v>
      </c>
      <c r="T263" s="310">
        <f t="shared" si="17"/>
        <v>1325219.19</v>
      </c>
      <c r="U263" s="333">
        <f t="shared" si="14"/>
        <v>66.660925050301813</v>
      </c>
    </row>
    <row r="264" spans="1:21" s="4" customFormat="1" ht="35.25" customHeight="1" x14ac:dyDescent="0.2">
      <c r="A264" s="83"/>
      <c r="B264" s="86"/>
      <c r="C264" s="85"/>
      <c r="D264" s="45"/>
      <c r="E264" s="122"/>
      <c r="F264" s="482" t="s">
        <v>30</v>
      </c>
      <c r="G264" s="482"/>
      <c r="H264" s="189"/>
      <c r="I264" s="144"/>
      <c r="J264" s="144"/>
      <c r="K264" s="144"/>
      <c r="L264" s="144"/>
      <c r="M264" s="144"/>
      <c r="N264" s="144"/>
      <c r="O264" s="116" t="s">
        <v>381</v>
      </c>
      <c r="P264" s="149">
        <v>1003</v>
      </c>
      <c r="Q264" s="133" t="s">
        <v>517</v>
      </c>
      <c r="R264" s="133" t="s">
        <v>321</v>
      </c>
      <c r="S264" s="366">
        <f t="shared" si="17"/>
        <v>1988000</v>
      </c>
      <c r="T264" s="310">
        <f t="shared" si="17"/>
        <v>1325219.19</v>
      </c>
      <c r="U264" s="333">
        <f t="shared" si="14"/>
        <v>66.660925050301813</v>
      </c>
    </row>
    <row r="265" spans="1:21" s="4" customFormat="1" ht="47.25" customHeight="1" x14ac:dyDescent="0.2">
      <c r="A265" s="83"/>
      <c r="B265" s="86"/>
      <c r="C265" s="85"/>
      <c r="D265" s="45"/>
      <c r="E265" s="122"/>
      <c r="F265" s="482" t="s">
        <v>31</v>
      </c>
      <c r="G265" s="488"/>
      <c r="H265" s="144"/>
      <c r="I265" s="144"/>
      <c r="J265" s="144"/>
      <c r="K265" s="144"/>
      <c r="L265" s="144"/>
      <c r="M265" s="144"/>
      <c r="N265" s="144"/>
      <c r="O265" s="116" t="s">
        <v>381</v>
      </c>
      <c r="P265" s="149">
        <v>1003</v>
      </c>
      <c r="Q265" s="133" t="s">
        <v>177</v>
      </c>
      <c r="R265" s="133" t="s">
        <v>321</v>
      </c>
      <c r="S265" s="366">
        <f t="shared" si="17"/>
        <v>1988000</v>
      </c>
      <c r="T265" s="310">
        <f t="shared" si="17"/>
        <v>1325219.19</v>
      </c>
      <c r="U265" s="333">
        <f t="shared" si="14"/>
        <v>66.660925050301813</v>
      </c>
    </row>
    <row r="266" spans="1:21" s="4" customFormat="1" ht="132.75" customHeight="1" x14ac:dyDescent="0.2">
      <c r="A266" s="83"/>
      <c r="B266" s="86"/>
      <c r="C266" s="85"/>
      <c r="D266" s="45"/>
      <c r="E266" s="122"/>
      <c r="F266" s="482" t="s">
        <v>141</v>
      </c>
      <c r="G266" s="484"/>
      <c r="H266" s="144"/>
      <c r="I266" s="144"/>
      <c r="J266" s="144"/>
      <c r="K266" s="144"/>
      <c r="L266" s="144"/>
      <c r="M266" s="144"/>
      <c r="N266" s="144"/>
      <c r="O266" s="116" t="s">
        <v>381</v>
      </c>
      <c r="P266" s="149">
        <v>1003</v>
      </c>
      <c r="Q266" s="133" t="s">
        <v>28</v>
      </c>
      <c r="R266" s="133" t="s">
        <v>321</v>
      </c>
      <c r="S266" s="367">
        <f t="shared" si="17"/>
        <v>1988000</v>
      </c>
      <c r="T266" s="311">
        <f t="shared" si="17"/>
        <v>1325219.19</v>
      </c>
      <c r="U266" s="333">
        <f t="shared" si="14"/>
        <v>66.660925050301813</v>
      </c>
    </row>
    <row r="267" spans="1:21" s="4" customFormat="1" ht="34.5" customHeight="1" x14ac:dyDescent="0.2">
      <c r="A267" s="83"/>
      <c r="B267" s="86"/>
      <c r="C267" s="85"/>
      <c r="D267" s="45"/>
      <c r="E267" s="122"/>
      <c r="F267" s="482" t="s">
        <v>257</v>
      </c>
      <c r="G267" s="484"/>
      <c r="H267" s="144"/>
      <c r="I267" s="144"/>
      <c r="J267" s="144"/>
      <c r="K267" s="144"/>
      <c r="L267" s="144"/>
      <c r="M267" s="144"/>
      <c r="N267" s="144"/>
      <c r="O267" s="116" t="s">
        <v>381</v>
      </c>
      <c r="P267" s="149">
        <v>1003</v>
      </c>
      <c r="Q267" s="133" t="s">
        <v>28</v>
      </c>
      <c r="R267" s="133" t="s">
        <v>410</v>
      </c>
      <c r="S267" s="367">
        <f t="shared" si="17"/>
        <v>1988000</v>
      </c>
      <c r="T267" s="311">
        <f t="shared" si="17"/>
        <v>1325219.19</v>
      </c>
      <c r="U267" s="333">
        <f t="shared" si="14"/>
        <v>66.660925050301813</v>
      </c>
    </row>
    <row r="268" spans="1:21" s="4" customFormat="1" ht="48" customHeight="1" x14ac:dyDescent="0.2">
      <c r="A268" s="83"/>
      <c r="B268" s="86"/>
      <c r="C268" s="85"/>
      <c r="D268" s="45"/>
      <c r="E268" s="122"/>
      <c r="F268" s="482" t="s">
        <v>476</v>
      </c>
      <c r="G268" s="494"/>
      <c r="H268" s="144"/>
      <c r="I268" s="144"/>
      <c r="J268" s="144"/>
      <c r="K268" s="144"/>
      <c r="L268" s="144"/>
      <c r="M268" s="144"/>
      <c r="N268" s="144"/>
      <c r="O268" s="116" t="s">
        <v>381</v>
      </c>
      <c r="P268" s="149">
        <v>1003</v>
      </c>
      <c r="Q268" s="133" t="s">
        <v>28</v>
      </c>
      <c r="R268" s="133" t="s">
        <v>475</v>
      </c>
      <c r="S268" s="367">
        <v>1988000</v>
      </c>
      <c r="T268" s="311">
        <v>1325219.19</v>
      </c>
      <c r="U268" s="333">
        <f t="shared" si="14"/>
        <v>66.660925050301813</v>
      </c>
    </row>
    <row r="269" spans="1:21" s="4" customFormat="1" ht="18" customHeight="1" x14ac:dyDescent="0.2">
      <c r="A269" s="83"/>
      <c r="B269" s="86"/>
      <c r="C269" s="85"/>
      <c r="D269" s="45"/>
      <c r="E269" s="122"/>
      <c r="F269" s="521" t="s">
        <v>418</v>
      </c>
      <c r="G269" s="522"/>
      <c r="H269" s="158"/>
      <c r="I269" s="158"/>
      <c r="J269" s="158"/>
      <c r="K269" s="158"/>
      <c r="L269" s="158"/>
      <c r="M269" s="158"/>
      <c r="N269" s="158"/>
      <c r="O269" s="159" t="s">
        <v>381</v>
      </c>
      <c r="P269" s="160" t="s">
        <v>298</v>
      </c>
      <c r="Q269" s="160" t="s">
        <v>486</v>
      </c>
      <c r="R269" s="160" t="s">
        <v>321</v>
      </c>
      <c r="S269" s="326">
        <f>S270</f>
        <v>7224000</v>
      </c>
      <c r="T269" s="140">
        <f>T270</f>
        <v>3330000</v>
      </c>
      <c r="U269" s="379">
        <f t="shared" ref="U269:U332" si="18">T269/S269*100</f>
        <v>46.096345514950166</v>
      </c>
    </row>
    <row r="270" spans="1:21" s="4" customFormat="1" ht="48.75" customHeight="1" x14ac:dyDescent="0.25">
      <c r="A270" s="83"/>
      <c r="B270" s="86"/>
      <c r="C270" s="85"/>
      <c r="D270" s="45"/>
      <c r="E270" s="122"/>
      <c r="F270" s="510" t="s">
        <v>208</v>
      </c>
      <c r="G270" s="528"/>
      <c r="H270" s="28"/>
      <c r="I270" s="28"/>
      <c r="J270" s="28"/>
      <c r="K270" s="28"/>
      <c r="L270" s="28"/>
      <c r="M270" s="28"/>
      <c r="N270" s="28"/>
      <c r="O270" s="116" t="s">
        <v>381</v>
      </c>
      <c r="P270" s="31" t="s">
        <v>298</v>
      </c>
      <c r="Q270" s="31" t="s">
        <v>516</v>
      </c>
      <c r="R270" s="31" t="s">
        <v>321</v>
      </c>
      <c r="S270" s="274">
        <f>S271</f>
        <v>7224000</v>
      </c>
      <c r="T270" s="142">
        <f>T271</f>
        <v>3330000</v>
      </c>
      <c r="U270" s="333">
        <f t="shared" si="18"/>
        <v>46.096345514950166</v>
      </c>
    </row>
    <row r="271" spans="1:21" s="4" customFormat="1" ht="51" customHeight="1" x14ac:dyDescent="0.25">
      <c r="A271" s="83"/>
      <c r="B271" s="86"/>
      <c r="C271" s="85"/>
      <c r="D271" s="45"/>
      <c r="E271" s="122"/>
      <c r="F271" s="510" t="s">
        <v>246</v>
      </c>
      <c r="G271" s="528"/>
      <c r="H271" s="28"/>
      <c r="I271" s="28"/>
      <c r="J271" s="28"/>
      <c r="K271" s="28"/>
      <c r="L271" s="28"/>
      <c r="M271" s="28"/>
      <c r="N271" s="28"/>
      <c r="O271" s="116" t="s">
        <v>381</v>
      </c>
      <c r="P271" s="31" t="s">
        <v>298</v>
      </c>
      <c r="Q271" s="31" t="s">
        <v>515</v>
      </c>
      <c r="R271" s="31" t="s">
        <v>321</v>
      </c>
      <c r="S271" s="274">
        <f>S273</f>
        <v>7224000</v>
      </c>
      <c r="T271" s="142">
        <f>T273</f>
        <v>3330000</v>
      </c>
      <c r="U271" s="333">
        <f t="shared" si="18"/>
        <v>46.096345514950166</v>
      </c>
    </row>
    <row r="272" spans="1:21" s="4" customFormat="1" ht="51" customHeight="1" x14ac:dyDescent="0.25">
      <c r="A272" s="83"/>
      <c r="B272" s="86"/>
      <c r="C272" s="85"/>
      <c r="D272" s="45"/>
      <c r="E272" s="122"/>
      <c r="F272" s="510" t="s">
        <v>209</v>
      </c>
      <c r="G272" s="529"/>
      <c r="H272" s="28"/>
      <c r="I272" s="28"/>
      <c r="J272" s="28"/>
      <c r="K272" s="28"/>
      <c r="L272" s="28"/>
      <c r="M272" s="28"/>
      <c r="N272" s="28"/>
      <c r="O272" s="116" t="s">
        <v>381</v>
      </c>
      <c r="P272" s="31" t="s">
        <v>298</v>
      </c>
      <c r="Q272" s="31" t="s">
        <v>166</v>
      </c>
      <c r="R272" s="31" t="s">
        <v>321</v>
      </c>
      <c r="S272" s="274">
        <f t="shared" ref="S272:T274" si="19">S273</f>
        <v>7224000</v>
      </c>
      <c r="T272" s="142">
        <f t="shared" si="19"/>
        <v>3330000</v>
      </c>
      <c r="U272" s="333">
        <f t="shared" si="18"/>
        <v>46.096345514950166</v>
      </c>
    </row>
    <row r="273" spans="1:21" s="4" customFormat="1" ht="115.5" customHeight="1" x14ac:dyDescent="0.2">
      <c r="A273" s="83"/>
      <c r="B273" s="86"/>
      <c r="C273" s="85"/>
      <c r="D273" s="45"/>
      <c r="E273" s="122"/>
      <c r="F273" s="503" t="s">
        <v>144</v>
      </c>
      <c r="G273" s="503"/>
      <c r="H273" s="28"/>
      <c r="I273" s="28"/>
      <c r="J273" s="28"/>
      <c r="K273" s="28"/>
      <c r="L273" s="28"/>
      <c r="M273" s="28"/>
      <c r="N273" s="28"/>
      <c r="O273" s="116" t="s">
        <v>381</v>
      </c>
      <c r="P273" s="31" t="s">
        <v>298</v>
      </c>
      <c r="Q273" s="31" t="s">
        <v>165</v>
      </c>
      <c r="R273" s="31" t="s">
        <v>321</v>
      </c>
      <c r="S273" s="274">
        <f t="shared" si="19"/>
        <v>7224000</v>
      </c>
      <c r="T273" s="142">
        <f t="shared" si="19"/>
        <v>3330000</v>
      </c>
      <c r="U273" s="333">
        <f t="shared" si="18"/>
        <v>46.096345514950166</v>
      </c>
    </row>
    <row r="274" spans="1:21" s="4" customFormat="1" ht="38.25" customHeight="1" x14ac:dyDescent="0.2">
      <c r="A274" s="83"/>
      <c r="B274" s="86"/>
      <c r="C274" s="85"/>
      <c r="D274" s="45"/>
      <c r="E274" s="122"/>
      <c r="F274" s="499" t="s">
        <v>471</v>
      </c>
      <c r="G274" s="500"/>
      <c r="H274" s="28"/>
      <c r="I274" s="28"/>
      <c r="J274" s="28"/>
      <c r="K274" s="28"/>
      <c r="L274" s="28"/>
      <c r="M274" s="28"/>
      <c r="N274" s="28"/>
      <c r="O274" s="116" t="s">
        <v>381</v>
      </c>
      <c r="P274" s="31" t="s">
        <v>298</v>
      </c>
      <c r="Q274" s="31" t="s">
        <v>165</v>
      </c>
      <c r="R274" s="31" t="s">
        <v>410</v>
      </c>
      <c r="S274" s="274">
        <f t="shared" si="19"/>
        <v>7224000</v>
      </c>
      <c r="T274" s="142">
        <f t="shared" si="19"/>
        <v>3330000</v>
      </c>
      <c r="U274" s="333">
        <f t="shared" si="18"/>
        <v>46.096345514950166</v>
      </c>
    </row>
    <row r="275" spans="1:21" s="4" customFormat="1" ht="38.25" customHeight="1" x14ac:dyDescent="0.2">
      <c r="A275" s="83"/>
      <c r="B275" s="234"/>
      <c r="C275" s="231"/>
      <c r="D275" s="45"/>
      <c r="E275" s="122"/>
      <c r="F275" s="499" t="s">
        <v>411</v>
      </c>
      <c r="G275" s="500"/>
      <c r="H275" s="28"/>
      <c r="I275" s="28"/>
      <c r="J275" s="28"/>
      <c r="K275" s="28"/>
      <c r="L275" s="28"/>
      <c r="M275" s="28"/>
      <c r="N275" s="28"/>
      <c r="O275" s="116" t="s">
        <v>381</v>
      </c>
      <c r="P275" s="31" t="s">
        <v>298</v>
      </c>
      <c r="Q275" s="31" t="s">
        <v>165</v>
      </c>
      <c r="R275" s="31" t="s">
        <v>470</v>
      </c>
      <c r="S275" s="274">
        <v>7224000</v>
      </c>
      <c r="T275" s="142">
        <v>3330000</v>
      </c>
      <c r="U275" s="333">
        <f t="shared" si="18"/>
        <v>46.096345514950166</v>
      </c>
    </row>
    <row r="276" spans="1:21" s="4" customFormat="1" ht="25.5" customHeight="1" x14ac:dyDescent="0.2">
      <c r="A276" s="83"/>
      <c r="B276" s="234"/>
      <c r="C276" s="231"/>
      <c r="D276" s="45"/>
      <c r="E276" s="122"/>
      <c r="F276" s="601" t="s">
        <v>555</v>
      </c>
      <c r="G276" s="642"/>
      <c r="H276" s="19"/>
      <c r="I276" s="19"/>
      <c r="J276" s="19"/>
      <c r="K276" s="19"/>
      <c r="L276" s="19"/>
      <c r="M276" s="19"/>
      <c r="N276" s="19"/>
      <c r="O276" s="156" t="s">
        <v>381</v>
      </c>
      <c r="P276" s="20" t="s">
        <v>370</v>
      </c>
      <c r="Q276" s="160" t="s">
        <v>486</v>
      </c>
      <c r="R276" s="160" t="s">
        <v>321</v>
      </c>
      <c r="S276" s="315">
        <f t="shared" ref="S276:T278" si="20">S277</f>
        <v>2455900</v>
      </c>
      <c r="T276" s="140">
        <f t="shared" si="20"/>
        <v>5900</v>
      </c>
      <c r="U276" s="379">
        <f t="shared" si="18"/>
        <v>0.24023779469848119</v>
      </c>
    </row>
    <row r="277" spans="1:21" s="4" customFormat="1" ht="25.5" customHeight="1" x14ac:dyDescent="0.2">
      <c r="A277" s="83"/>
      <c r="B277" s="234"/>
      <c r="C277" s="231"/>
      <c r="D277" s="45"/>
      <c r="E277" s="122"/>
      <c r="F277" s="499" t="s">
        <v>550</v>
      </c>
      <c r="G277" s="523"/>
      <c r="H277" s="19"/>
      <c r="I277" s="19"/>
      <c r="J277" s="19"/>
      <c r="K277" s="19"/>
      <c r="L277" s="19"/>
      <c r="M277" s="19"/>
      <c r="N277" s="19"/>
      <c r="O277" s="116" t="s">
        <v>381</v>
      </c>
      <c r="P277" s="31" t="s">
        <v>551</v>
      </c>
      <c r="Q277" s="31" t="s">
        <v>486</v>
      </c>
      <c r="R277" s="31" t="s">
        <v>321</v>
      </c>
      <c r="S277" s="238">
        <f t="shared" si="20"/>
        <v>2455900</v>
      </c>
      <c r="T277" s="143">
        <f t="shared" si="20"/>
        <v>5900</v>
      </c>
      <c r="U277" s="333">
        <f t="shared" si="18"/>
        <v>0.24023779469848119</v>
      </c>
    </row>
    <row r="278" spans="1:21" s="4" customFormat="1" ht="53.25" customHeight="1" x14ac:dyDescent="0.2">
      <c r="A278" s="83"/>
      <c r="B278" s="234"/>
      <c r="C278" s="231"/>
      <c r="D278" s="45"/>
      <c r="E278" s="122"/>
      <c r="F278" s="499" t="s">
        <v>228</v>
      </c>
      <c r="G278" s="523"/>
      <c r="H278" s="19"/>
      <c r="I278" s="19"/>
      <c r="J278" s="19"/>
      <c r="K278" s="19"/>
      <c r="L278" s="19"/>
      <c r="M278" s="19"/>
      <c r="N278" s="19"/>
      <c r="O278" s="116" t="s">
        <v>381</v>
      </c>
      <c r="P278" s="31" t="s">
        <v>551</v>
      </c>
      <c r="Q278" s="31" t="s">
        <v>506</v>
      </c>
      <c r="R278" s="31" t="s">
        <v>321</v>
      </c>
      <c r="S278" s="238">
        <f t="shared" si="20"/>
        <v>2455900</v>
      </c>
      <c r="T278" s="143">
        <f t="shared" si="20"/>
        <v>5900</v>
      </c>
      <c r="U278" s="333">
        <f t="shared" si="18"/>
        <v>0.24023779469848119</v>
      </c>
    </row>
    <row r="279" spans="1:21" s="4" customFormat="1" ht="49.5" customHeight="1" x14ac:dyDescent="0.2">
      <c r="A279" s="83"/>
      <c r="B279" s="234"/>
      <c r="C279" s="231"/>
      <c r="D279" s="45"/>
      <c r="E279" s="122"/>
      <c r="F279" s="499" t="s">
        <v>541</v>
      </c>
      <c r="G279" s="523"/>
      <c r="H279" s="19"/>
      <c r="I279" s="19"/>
      <c r="J279" s="19"/>
      <c r="K279" s="19"/>
      <c r="L279" s="19"/>
      <c r="M279" s="19"/>
      <c r="N279" s="19"/>
      <c r="O279" s="116" t="s">
        <v>381</v>
      </c>
      <c r="P279" s="31" t="s">
        <v>551</v>
      </c>
      <c r="Q279" s="31" t="s">
        <v>505</v>
      </c>
      <c r="R279" s="31" t="s">
        <v>321</v>
      </c>
      <c r="S279" s="238">
        <f>S280+S287</f>
        <v>2455900</v>
      </c>
      <c r="T279" s="238">
        <f>T280+T287</f>
        <v>5900</v>
      </c>
      <c r="U279" s="333">
        <f t="shared" si="18"/>
        <v>0.24023779469848119</v>
      </c>
    </row>
    <row r="280" spans="1:21" s="4" customFormat="1" ht="30" customHeight="1" x14ac:dyDescent="0.2">
      <c r="A280" s="83"/>
      <c r="B280" s="234"/>
      <c r="C280" s="231"/>
      <c r="D280" s="45"/>
      <c r="E280" s="122"/>
      <c r="F280" s="499" t="s">
        <v>542</v>
      </c>
      <c r="G280" s="523"/>
      <c r="H280" s="19"/>
      <c r="I280" s="19"/>
      <c r="J280" s="19"/>
      <c r="K280" s="19"/>
      <c r="L280" s="19"/>
      <c r="M280" s="19"/>
      <c r="N280" s="19"/>
      <c r="O280" s="116" t="s">
        <v>381</v>
      </c>
      <c r="P280" s="31" t="s">
        <v>551</v>
      </c>
      <c r="Q280" s="31" t="s">
        <v>543</v>
      </c>
      <c r="R280" s="31" t="s">
        <v>321</v>
      </c>
      <c r="S280" s="238">
        <f>S281</f>
        <v>2450000</v>
      </c>
      <c r="T280" s="143">
        <f>T281</f>
        <v>0</v>
      </c>
      <c r="U280" s="333">
        <f t="shared" si="18"/>
        <v>0</v>
      </c>
    </row>
    <row r="281" spans="1:21" s="4" customFormat="1" ht="94.5" customHeight="1" x14ac:dyDescent="0.2">
      <c r="A281" s="83"/>
      <c r="B281" s="234"/>
      <c r="C281" s="231"/>
      <c r="D281" s="45"/>
      <c r="E281" s="122"/>
      <c r="F281" s="499" t="s">
        <v>544</v>
      </c>
      <c r="G281" s="641"/>
      <c r="H281" s="19"/>
      <c r="I281" s="19"/>
      <c r="J281" s="19"/>
      <c r="K281" s="19"/>
      <c r="L281" s="19"/>
      <c r="M281" s="19"/>
      <c r="N281" s="19"/>
      <c r="O281" s="116" t="s">
        <v>381</v>
      </c>
      <c r="P281" s="31" t="s">
        <v>551</v>
      </c>
      <c r="Q281" s="31" t="s">
        <v>545</v>
      </c>
      <c r="R281" s="31" t="s">
        <v>321</v>
      </c>
      <c r="S281" s="238">
        <f>S282+S285</f>
        <v>2450000</v>
      </c>
      <c r="T281" s="143">
        <f>T282+T285</f>
        <v>0</v>
      </c>
      <c r="U281" s="333">
        <f t="shared" si="18"/>
        <v>0</v>
      </c>
    </row>
    <row r="282" spans="1:21" s="4" customFormat="1" ht="33.75" customHeight="1" x14ac:dyDescent="0.2">
      <c r="A282" s="83"/>
      <c r="B282" s="234"/>
      <c r="C282" s="231"/>
      <c r="D282" s="45"/>
      <c r="E282" s="122"/>
      <c r="F282" s="499" t="s">
        <v>393</v>
      </c>
      <c r="G282" s="500"/>
      <c r="H282" s="19"/>
      <c r="I282" s="19"/>
      <c r="J282" s="19"/>
      <c r="K282" s="19"/>
      <c r="L282" s="19"/>
      <c r="M282" s="19"/>
      <c r="N282" s="19"/>
      <c r="O282" s="116" t="s">
        <v>381</v>
      </c>
      <c r="P282" s="31" t="s">
        <v>551</v>
      </c>
      <c r="Q282" s="31" t="s">
        <v>545</v>
      </c>
      <c r="R282" s="31" t="s">
        <v>392</v>
      </c>
      <c r="S282" s="238">
        <f>S283</f>
        <v>2376500</v>
      </c>
      <c r="T282" s="143">
        <f>T283</f>
        <v>0</v>
      </c>
      <c r="U282" s="333">
        <f t="shared" si="18"/>
        <v>0</v>
      </c>
    </row>
    <row r="283" spans="1:21" s="4" customFormat="1" ht="53.25" customHeight="1" x14ac:dyDescent="0.2">
      <c r="A283" s="83"/>
      <c r="B283" s="234"/>
      <c r="C283" s="231"/>
      <c r="D283" s="45"/>
      <c r="E283" s="122"/>
      <c r="F283" s="499" t="s">
        <v>462</v>
      </c>
      <c r="G283" s="500"/>
      <c r="H283" s="19"/>
      <c r="I283" s="19"/>
      <c r="J283" s="19"/>
      <c r="K283" s="19"/>
      <c r="L283" s="19"/>
      <c r="M283" s="19"/>
      <c r="N283" s="19"/>
      <c r="O283" s="116" t="s">
        <v>381</v>
      </c>
      <c r="P283" s="31" t="s">
        <v>551</v>
      </c>
      <c r="Q283" s="31" t="s">
        <v>545</v>
      </c>
      <c r="R283" s="31" t="s">
        <v>461</v>
      </c>
      <c r="S283" s="238">
        <v>2376500</v>
      </c>
      <c r="T283" s="143">
        <v>0</v>
      </c>
      <c r="U283" s="333">
        <f t="shared" si="18"/>
        <v>0</v>
      </c>
    </row>
    <row r="284" spans="1:21" s="4" customFormat="1" ht="83.25" customHeight="1" x14ac:dyDescent="0.2">
      <c r="A284" s="83"/>
      <c r="B284" s="234"/>
      <c r="C284" s="231"/>
      <c r="D284" s="45"/>
      <c r="E284" s="122"/>
      <c r="F284" s="532" t="s">
        <v>548</v>
      </c>
      <c r="G284" s="533"/>
      <c r="H284" s="19"/>
      <c r="I284" s="19"/>
      <c r="J284" s="19"/>
      <c r="K284" s="19"/>
      <c r="L284" s="19"/>
      <c r="M284" s="19"/>
      <c r="N284" s="19"/>
      <c r="O284" s="116" t="s">
        <v>381</v>
      </c>
      <c r="P284" s="31" t="s">
        <v>551</v>
      </c>
      <c r="Q284" s="31" t="s">
        <v>549</v>
      </c>
      <c r="R284" s="31" t="s">
        <v>321</v>
      </c>
      <c r="S284" s="238">
        <f>S285</f>
        <v>73500</v>
      </c>
      <c r="T284" s="143">
        <f>T285</f>
        <v>0</v>
      </c>
      <c r="U284" s="333">
        <f t="shared" si="18"/>
        <v>0</v>
      </c>
    </row>
    <row r="285" spans="1:21" s="4" customFormat="1" ht="36.75" customHeight="1" x14ac:dyDescent="0.2">
      <c r="A285" s="83"/>
      <c r="B285" s="234"/>
      <c r="C285" s="231"/>
      <c r="D285" s="45"/>
      <c r="E285" s="122"/>
      <c r="F285" s="499" t="s">
        <v>393</v>
      </c>
      <c r="G285" s="500"/>
      <c r="H285" s="19"/>
      <c r="I285" s="19"/>
      <c r="J285" s="19"/>
      <c r="K285" s="19"/>
      <c r="L285" s="19"/>
      <c r="M285" s="19"/>
      <c r="N285" s="19"/>
      <c r="O285" s="116" t="s">
        <v>381</v>
      </c>
      <c r="P285" s="31" t="s">
        <v>551</v>
      </c>
      <c r="Q285" s="31" t="s">
        <v>549</v>
      </c>
      <c r="R285" s="31" t="s">
        <v>392</v>
      </c>
      <c r="S285" s="238">
        <f>S286</f>
        <v>73500</v>
      </c>
      <c r="T285" s="143">
        <f>T286</f>
        <v>0</v>
      </c>
      <c r="U285" s="333">
        <f t="shared" si="18"/>
        <v>0</v>
      </c>
    </row>
    <row r="286" spans="1:21" s="4" customFormat="1" ht="51.75" customHeight="1" x14ac:dyDescent="0.2">
      <c r="A286" s="83"/>
      <c r="B286" s="234"/>
      <c r="C286" s="231"/>
      <c r="D286" s="45"/>
      <c r="E286" s="122"/>
      <c r="F286" s="499" t="s">
        <v>462</v>
      </c>
      <c r="G286" s="500"/>
      <c r="H286" s="19"/>
      <c r="I286" s="19"/>
      <c r="J286" s="19"/>
      <c r="K286" s="19"/>
      <c r="L286" s="19"/>
      <c r="M286" s="19"/>
      <c r="N286" s="19"/>
      <c r="O286" s="116" t="s">
        <v>381</v>
      </c>
      <c r="P286" s="31" t="s">
        <v>551</v>
      </c>
      <c r="Q286" s="31" t="s">
        <v>549</v>
      </c>
      <c r="R286" s="31" t="s">
        <v>461</v>
      </c>
      <c r="S286" s="238">
        <v>73500</v>
      </c>
      <c r="T286" s="143">
        <v>0</v>
      </c>
      <c r="U286" s="333">
        <f t="shared" si="18"/>
        <v>0</v>
      </c>
    </row>
    <row r="287" spans="1:21" s="4" customFormat="1" ht="37.5" customHeight="1" x14ac:dyDescent="0.2">
      <c r="A287" s="83"/>
      <c r="B287" s="234"/>
      <c r="C287" s="231"/>
      <c r="D287" s="45"/>
      <c r="E287" s="122"/>
      <c r="F287" s="532" t="s">
        <v>552</v>
      </c>
      <c r="G287" s="590"/>
      <c r="H287" s="19"/>
      <c r="I287" s="19"/>
      <c r="J287" s="19"/>
      <c r="K287" s="19"/>
      <c r="L287" s="19"/>
      <c r="M287" s="19"/>
      <c r="N287" s="19"/>
      <c r="O287" s="116" t="s">
        <v>381</v>
      </c>
      <c r="P287" s="31" t="s">
        <v>551</v>
      </c>
      <c r="Q287" s="31" t="s">
        <v>553</v>
      </c>
      <c r="R287" s="31" t="s">
        <v>321</v>
      </c>
      <c r="S287" s="238">
        <f t="shared" ref="S287:T289" si="21">S288</f>
        <v>5900</v>
      </c>
      <c r="T287" s="143">
        <f t="shared" si="21"/>
        <v>5900</v>
      </c>
      <c r="U287" s="333">
        <f t="shared" si="18"/>
        <v>100</v>
      </c>
    </row>
    <row r="288" spans="1:21" s="4" customFormat="1" ht="33.75" customHeight="1" x14ac:dyDescent="0.2">
      <c r="A288" s="83"/>
      <c r="B288" s="234"/>
      <c r="C288" s="231"/>
      <c r="D288" s="45"/>
      <c r="E288" s="122"/>
      <c r="F288" s="616" t="s">
        <v>443</v>
      </c>
      <c r="G288" s="617"/>
      <c r="H288" s="19"/>
      <c r="I288" s="19"/>
      <c r="J288" s="19"/>
      <c r="K288" s="19"/>
      <c r="L288" s="19"/>
      <c r="M288" s="19"/>
      <c r="N288" s="19"/>
      <c r="O288" s="116" t="s">
        <v>381</v>
      </c>
      <c r="P288" s="31" t="s">
        <v>551</v>
      </c>
      <c r="Q288" s="31" t="s">
        <v>189</v>
      </c>
      <c r="R288" s="31" t="s">
        <v>321</v>
      </c>
      <c r="S288" s="238">
        <f t="shared" si="21"/>
        <v>5900</v>
      </c>
      <c r="T288" s="143">
        <f t="shared" si="21"/>
        <v>5900</v>
      </c>
      <c r="U288" s="333">
        <f t="shared" si="18"/>
        <v>100</v>
      </c>
    </row>
    <row r="289" spans="1:21" s="4" customFormat="1" ht="38.25" customHeight="1" x14ac:dyDescent="0.2">
      <c r="A289" s="83"/>
      <c r="B289" s="234"/>
      <c r="C289" s="231"/>
      <c r="D289" s="45"/>
      <c r="E289" s="122"/>
      <c r="F289" s="499" t="s">
        <v>393</v>
      </c>
      <c r="G289" s="500"/>
      <c r="H289" s="28"/>
      <c r="I289" s="28"/>
      <c r="J289" s="28"/>
      <c r="K289" s="28"/>
      <c r="L289" s="28"/>
      <c r="M289" s="28"/>
      <c r="N289" s="28"/>
      <c r="O289" s="116" t="s">
        <v>381</v>
      </c>
      <c r="P289" s="31" t="s">
        <v>551</v>
      </c>
      <c r="Q289" s="31" t="s">
        <v>189</v>
      </c>
      <c r="R289" s="31" t="s">
        <v>392</v>
      </c>
      <c r="S289" s="238">
        <f t="shared" si="21"/>
        <v>5900</v>
      </c>
      <c r="T289" s="143">
        <f t="shared" si="21"/>
        <v>5900</v>
      </c>
      <c r="U289" s="333">
        <f t="shared" si="18"/>
        <v>100</v>
      </c>
    </row>
    <row r="290" spans="1:21" s="4" customFormat="1" ht="49.5" customHeight="1" x14ac:dyDescent="0.2">
      <c r="A290" s="83"/>
      <c r="B290" s="234"/>
      <c r="C290" s="231"/>
      <c r="D290" s="45"/>
      <c r="E290" s="122"/>
      <c r="F290" s="499" t="s">
        <v>462</v>
      </c>
      <c r="G290" s="500"/>
      <c r="H290" s="28"/>
      <c r="I290" s="28"/>
      <c r="J290" s="28"/>
      <c r="K290" s="28"/>
      <c r="L290" s="28"/>
      <c r="M290" s="28"/>
      <c r="N290" s="28"/>
      <c r="O290" s="116" t="s">
        <v>381</v>
      </c>
      <c r="P290" s="31" t="s">
        <v>551</v>
      </c>
      <c r="Q290" s="31" t="s">
        <v>189</v>
      </c>
      <c r="R290" s="31" t="s">
        <v>461</v>
      </c>
      <c r="S290" s="238">
        <v>5900</v>
      </c>
      <c r="T290" s="143">
        <v>5900</v>
      </c>
      <c r="U290" s="333">
        <f t="shared" si="18"/>
        <v>100</v>
      </c>
    </row>
    <row r="291" spans="1:21" s="102" customFormat="1" ht="47.25" customHeight="1" x14ac:dyDescent="0.2">
      <c r="A291" s="99"/>
      <c r="B291" s="131"/>
      <c r="C291" s="132"/>
      <c r="D291" s="53"/>
      <c r="E291" s="123"/>
      <c r="F291" s="632" t="s">
        <v>264</v>
      </c>
      <c r="G291" s="633"/>
      <c r="H291" s="395"/>
      <c r="I291" s="395"/>
      <c r="J291" s="395"/>
      <c r="K291" s="395"/>
      <c r="L291" s="395"/>
      <c r="M291" s="395"/>
      <c r="N291" s="395"/>
      <c r="O291" s="393" t="s">
        <v>265</v>
      </c>
      <c r="P291" s="384" t="s">
        <v>319</v>
      </c>
      <c r="Q291" s="384" t="s">
        <v>486</v>
      </c>
      <c r="R291" s="384" t="s">
        <v>321</v>
      </c>
      <c r="S291" s="396">
        <f>S293</f>
        <v>1868100</v>
      </c>
      <c r="T291" s="397">
        <f>T293</f>
        <v>816366.84000000008</v>
      </c>
      <c r="U291" s="380">
        <f t="shared" si="18"/>
        <v>43.700382206519997</v>
      </c>
    </row>
    <row r="292" spans="1:21" s="102" customFormat="1" ht="34.5" customHeight="1" x14ac:dyDescent="0.2">
      <c r="A292" s="99"/>
      <c r="B292" s="131"/>
      <c r="C292" s="132"/>
      <c r="D292" s="53"/>
      <c r="E292" s="123"/>
      <c r="F292" s="486" t="s">
        <v>322</v>
      </c>
      <c r="G292" s="487"/>
      <c r="H292" s="19"/>
      <c r="I292" s="19"/>
      <c r="J292" s="19"/>
      <c r="K292" s="19"/>
      <c r="L292" s="19"/>
      <c r="M292" s="19"/>
      <c r="N292" s="19">
        <f>M292-H292</f>
        <v>0</v>
      </c>
      <c r="O292" s="156" t="s">
        <v>265</v>
      </c>
      <c r="P292" s="20" t="s">
        <v>319</v>
      </c>
      <c r="Q292" s="20" t="s">
        <v>486</v>
      </c>
      <c r="R292" s="20" t="s">
        <v>321</v>
      </c>
      <c r="S292" s="184">
        <f>S293</f>
        <v>1868100</v>
      </c>
      <c r="T292" s="188">
        <f>T293</f>
        <v>816366.84000000008</v>
      </c>
      <c r="U292" s="379">
        <f t="shared" si="18"/>
        <v>43.700382206519997</v>
      </c>
    </row>
    <row r="293" spans="1:21" s="102" customFormat="1" ht="30" customHeight="1" x14ac:dyDescent="0.2">
      <c r="A293" s="99"/>
      <c r="B293" s="131"/>
      <c r="C293" s="132"/>
      <c r="D293" s="53"/>
      <c r="E293" s="123"/>
      <c r="F293" s="499" t="s">
        <v>425</v>
      </c>
      <c r="G293" s="520"/>
      <c r="H293" s="502"/>
      <c r="I293" s="25" t="e">
        <f>I304+#REF!</f>
        <v>#REF!</v>
      </c>
      <c r="J293" s="25" t="e">
        <f>J304+#REF!</f>
        <v>#REF!</v>
      </c>
      <c r="K293" s="25" t="e">
        <f>K304+#REF!</f>
        <v>#REF!</v>
      </c>
      <c r="L293" s="25" t="e">
        <f>L304+#REF!</f>
        <v>#REF!</v>
      </c>
      <c r="M293" s="25" t="e">
        <f>M304+#REF!</f>
        <v>#REF!</v>
      </c>
      <c r="N293" s="25" t="e">
        <f>N304+#REF!</f>
        <v>#REF!</v>
      </c>
      <c r="O293" s="116" t="s">
        <v>265</v>
      </c>
      <c r="P293" s="31" t="s">
        <v>337</v>
      </c>
      <c r="Q293" s="266" t="s">
        <v>484</v>
      </c>
      <c r="R293" s="31" t="s">
        <v>321</v>
      </c>
      <c r="S293" s="318">
        <f>S294</f>
        <v>1868100</v>
      </c>
      <c r="T293" s="221">
        <f>T294</f>
        <v>816366.84000000008</v>
      </c>
      <c r="U293" s="333">
        <f t="shared" si="18"/>
        <v>43.700382206519997</v>
      </c>
    </row>
    <row r="294" spans="1:21" s="102" customFormat="1" ht="32.25" customHeight="1" x14ac:dyDescent="0.2">
      <c r="A294" s="99"/>
      <c r="B294" s="131"/>
      <c r="C294" s="132"/>
      <c r="D294" s="53"/>
      <c r="E294" s="123"/>
      <c r="F294" s="502" t="s">
        <v>426</v>
      </c>
      <c r="G294" s="503"/>
      <c r="H294" s="25"/>
      <c r="I294" s="25"/>
      <c r="J294" s="25"/>
      <c r="K294" s="25"/>
      <c r="L294" s="25"/>
      <c r="M294" s="25"/>
      <c r="N294" s="25"/>
      <c r="O294" s="116" t="s">
        <v>265</v>
      </c>
      <c r="P294" s="165" t="s">
        <v>337</v>
      </c>
      <c r="Q294" s="138" t="s">
        <v>485</v>
      </c>
      <c r="R294" s="173" t="s">
        <v>321</v>
      </c>
      <c r="S294" s="318">
        <f>S296+S303</f>
        <v>1868100</v>
      </c>
      <c r="T294" s="221">
        <f>T296+T303</f>
        <v>816366.84000000008</v>
      </c>
      <c r="U294" s="333">
        <f t="shared" si="18"/>
        <v>43.700382206519997</v>
      </c>
    </row>
    <row r="295" spans="1:21" s="102" customFormat="1" ht="50.25" customHeight="1" x14ac:dyDescent="0.2">
      <c r="A295" s="99"/>
      <c r="B295" s="131"/>
      <c r="C295" s="132"/>
      <c r="D295" s="53"/>
      <c r="E295" s="123"/>
      <c r="F295" s="499" t="s">
        <v>36</v>
      </c>
      <c r="G295" s="520"/>
      <c r="H295" s="220"/>
      <c r="I295" s="25"/>
      <c r="J295" s="25"/>
      <c r="K295" s="25"/>
      <c r="L295" s="25"/>
      <c r="M295" s="25"/>
      <c r="N295" s="25"/>
      <c r="O295" s="116" t="s">
        <v>265</v>
      </c>
      <c r="P295" s="31" t="s">
        <v>337</v>
      </c>
      <c r="Q295" s="170" t="s">
        <v>39</v>
      </c>
      <c r="R295" s="31" t="s">
        <v>321</v>
      </c>
      <c r="S295" s="318">
        <f>S296+S303</f>
        <v>1868100</v>
      </c>
      <c r="T295" s="221">
        <f>T296+T303</f>
        <v>816366.84000000008</v>
      </c>
      <c r="U295" s="333">
        <f t="shared" si="18"/>
        <v>43.700382206519997</v>
      </c>
    </row>
    <row r="296" spans="1:21" s="102" customFormat="1" ht="50.25" customHeight="1" x14ac:dyDescent="0.2">
      <c r="A296" s="99"/>
      <c r="B296" s="131"/>
      <c r="C296" s="132"/>
      <c r="D296" s="53"/>
      <c r="E296" s="123"/>
      <c r="F296" s="499" t="s">
        <v>427</v>
      </c>
      <c r="G296" s="520"/>
      <c r="H296" s="502"/>
      <c r="I296" s="25"/>
      <c r="J296" s="25"/>
      <c r="K296" s="25"/>
      <c r="L296" s="25"/>
      <c r="M296" s="25"/>
      <c r="N296" s="25"/>
      <c r="O296" s="116" t="s">
        <v>265</v>
      </c>
      <c r="P296" s="31" t="s">
        <v>337</v>
      </c>
      <c r="Q296" s="31" t="s">
        <v>41</v>
      </c>
      <c r="R296" s="31" t="s">
        <v>321</v>
      </c>
      <c r="S296" s="318">
        <f>S297+S299+S301</f>
        <v>872300</v>
      </c>
      <c r="T296" s="221">
        <f>T297+T299+T301</f>
        <v>363571.45</v>
      </c>
      <c r="U296" s="333">
        <f t="shared" si="18"/>
        <v>41.679634300126104</v>
      </c>
    </row>
    <row r="297" spans="1:21" s="102" customFormat="1" ht="94.5" customHeight="1" x14ac:dyDescent="0.2">
      <c r="A297" s="99"/>
      <c r="B297" s="131"/>
      <c r="C297" s="132"/>
      <c r="D297" s="53"/>
      <c r="E297" s="123"/>
      <c r="F297" s="499" t="s">
        <v>389</v>
      </c>
      <c r="G297" s="500"/>
      <c r="H297" s="25"/>
      <c r="I297" s="25"/>
      <c r="J297" s="25"/>
      <c r="K297" s="25"/>
      <c r="L297" s="25"/>
      <c r="M297" s="25"/>
      <c r="N297" s="25"/>
      <c r="O297" s="116" t="s">
        <v>265</v>
      </c>
      <c r="P297" s="31" t="s">
        <v>337</v>
      </c>
      <c r="Q297" s="31" t="s">
        <v>41</v>
      </c>
      <c r="R297" s="31" t="s">
        <v>390</v>
      </c>
      <c r="S297" s="318">
        <f>S298</f>
        <v>845500</v>
      </c>
      <c r="T297" s="221">
        <f>T298</f>
        <v>359821.45</v>
      </c>
      <c r="U297" s="333">
        <f t="shared" si="18"/>
        <v>42.557238320520405</v>
      </c>
    </row>
    <row r="298" spans="1:21" s="102" customFormat="1" ht="45.75" customHeight="1" x14ac:dyDescent="0.2">
      <c r="A298" s="99"/>
      <c r="B298" s="131"/>
      <c r="C298" s="132"/>
      <c r="D298" s="53"/>
      <c r="E298" s="123"/>
      <c r="F298" s="499" t="s">
        <v>459</v>
      </c>
      <c r="G298" s="500"/>
      <c r="H298" s="25"/>
      <c r="I298" s="25"/>
      <c r="J298" s="25"/>
      <c r="K298" s="25"/>
      <c r="L298" s="25"/>
      <c r="M298" s="25"/>
      <c r="N298" s="25"/>
      <c r="O298" s="116" t="s">
        <v>265</v>
      </c>
      <c r="P298" s="31" t="s">
        <v>337</v>
      </c>
      <c r="Q298" s="31" t="s">
        <v>41</v>
      </c>
      <c r="R298" s="31" t="s">
        <v>460</v>
      </c>
      <c r="S298" s="318">
        <v>845500</v>
      </c>
      <c r="T298" s="221">
        <v>359821.45</v>
      </c>
      <c r="U298" s="333">
        <f t="shared" si="18"/>
        <v>42.557238320520405</v>
      </c>
    </row>
    <row r="299" spans="1:21" s="102" customFormat="1" ht="35.25" customHeight="1" x14ac:dyDescent="0.2">
      <c r="A299" s="99"/>
      <c r="B299" s="131"/>
      <c r="C299" s="132"/>
      <c r="D299" s="53"/>
      <c r="E299" s="123"/>
      <c r="F299" s="499" t="s">
        <v>393</v>
      </c>
      <c r="G299" s="500"/>
      <c r="H299" s="25"/>
      <c r="I299" s="25"/>
      <c r="J299" s="25"/>
      <c r="K299" s="25"/>
      <c r="L299" s="25"/>
      <c r="M299" s="25"/>
      <c r="N299" s="25"/>
      <c r="O299" s="116" t="s">
        <v>265</v>
      </c>
      <c r="P299" s="31" t="s">
        <v>337</v>
      </c>
      <c r="Q299" s="31" t="s">
        <v>41</v>
      </c>
      <c r="R299" s="31" t="s">
        <v>392</v>
      </c>
      <c r="S299" s="274">
        <f>S300</f>
        <v>26300</v>
      </c>
      <c r="T299" s="142">
        <f>T300</f>
        <v>3750</v>
      </c>
      <c r="U299" s="333">
        <f t="shared" si="18"/>
        <v>14.258555133079847</v>
      </c>
    </row>
    <row r="300" spans="1:21" s="102" customFormat="1" ht="51" customHeight="1" x14ac:dyDescent="0.2">
      <c r="A300" s="99"/>
      <c r="B300" s="131"/>
      <c r="C300" s="132"/>
      <c r="D300" s="53"/>
      <c r="E300" s="123"/>
      <c r="F300" s="499" t="s">
        <v>462</v>
      </c>
      <c r="G300" s="500"/>
      <c r="H300" s="25"/>
      <c r="I300" s="25"/>
      <c r="J300" s="25"/>
      <c r="K300" s="25"/>
      <c r="L300" s="25"/>
      <c r="M300" s="25"/>
      <c r="N300" s="25"/>
      <c r="O300" s="116" t="s">
        <v>265</v>
      </c>
      <c r="P300" s="31" t="s">
        <v>337</v>
      </c>
      <c r="Q300" s="31" t="s">
        <v>41</v>
      </c>
      <c r="R300" s="31" t="s">
        <v>461</v>
      </c>
      <c r="S300" s="274">
        <v>26300</v>
      </c>
      <c r="T300" s="142">
        <v>3750</v>
      </c>
      <c r="U300" s="333">
        <f t="shared" si="18"/>
        <v>14.258555133079847</v>
      </c>
    </row>
    <row r="301" spans="1:21" s="102" customFormat="1" ht="22.5" customHeight="1" x14ac:dyDescent="0.2">
      <c r="A301" s="99"/>
      <c r="B301" s="131"/>
      <c r="C301" s="132"/>
      <c r="D301" s="53"/>
      <c r="E301" s="123"/>
      <c r="F301" s="499" t="s">
        <v>395</v>
      </c>
      <c r="G301" s="500"/>
      <c r="H301" s="25"/>
      <c r="I301" s="25"/>
      <c r="J301" s="25"/>
      <c r="K301" s="25"/>
      <c r="L301" s="25"/>
      <c r="M301" s="25"/>
      <c r="N301" s="25"/>
      <c r="O301" s="116" t="s">
        <v>265</v>
      </c>
      <c r="P301" s="31" t="s">
        <v>337</v>
      </c>
      <c r="Q301" s="31" t="s">
        <v>41</v>
      </c>
      <c r="R301" s="31" t="s">
        <v>396</v>
      </c>
      <c r="S301" s="274">
        <f>S302</f>
        <v>500</v>
      </c>
      <c r="T301" s="142">
        <f>T302</f>
        <v>0</v>
      </c>
      <c r="U301" s="333">
        <f t="shared" si="18"/>
        <v>0</v>
      </c>
    </row>
    <row r="302" spans="1:21" s="102" customFormat="1" ht="21.75" customHeight="1" x14ac:dyDescent="0.2">
      <c r="A302" s="99"/>
      <c r="B302" s="131"/>
      <c r="C302" s="132"/>
      <c r="D302" s="53"/>
      <c r="E302" s="123"/>
      <c r="F302" s="499" t="s">
        <v>467</v>
      </c>
      <c r="G302" s="500"/>
      <c r="H302" s="25"/>
      <c r="I302" s="25"/>
      <c r="J302" s="25"/>
      <c r="K302" s="25"/>
      <c r="L302" s="25"/>
      <c r="M302" s="25"/>
      <c r="N302" s="25"/>
      <c r="O302" s="116" t="s">
        <v>265</v>
      </c>
      <c r="P302" s="31" t="s">
        <v>337</v>
      </c>
      <c r="Q302" s="31" t="s">
        <v>41</v>
      </c>
      <c r="R302" s="31" t="s">
        <v>468</v>
      </c>
      <c r="S302" s="274">
        <v>500</v>
      </c>
      <c r="T302" s="142">
        <v>0</v>
      </c>
      <c r="U302" s="333">
        <f t="shared" si="18"/>
        <v>0</v>
      </c>
    </row>
    <row r="303" spans="1:21" s="102" customFormat="1" ht="47.25" customHeight="1" x14ac:dyDescent="0.2">
      <c r="A303" s="99"/>
      <c r="B303" s="131"/>
      <c r="C303" s="132"/>
      <c r="D303" s="53"/>
      <c r="E303" s="123"/>
      <c r="F303" s="499" t="s">
        <v>398</v>
      </c>
      <c r="G303" s="500"/>
      <c r="H303" s="25"/>
      <c r="I303" s="25"/>
      <c r="J303" s="25"/>
      <c r="K303" s="25"/>
      <c r="L303" s="25"/>
      <c r="M303" s="25"/>
      <c r="N303" s="25"/>
      <c r="O303" s="116" t="s">
        <v>265</v>
      </c>
      <c r="P303" s="31" t="s">
        <v>337</v>
      </c>
      <c r="Q303" s="31" t="s">
        <v>45</v>
      </c>
      <c r="R303" s="31" t="s">
        <v>321</v>
      </c>
      <c r="S303" s="274">
        <f>S304</f>
        <v>995800</v>
      </c>
      <c r="T303" s="142">
        <f>T304</f>
        <v>452795.39</v>
      </c>
      <c r="U303" s="333">
        <f t="shared" si="18"/>
        <v>45.470515163687494</v>
      </c>
    </row>
    <row r="304" spans="1:21" s="102" customFormat="1" ht="98.25" customHeight="1" x14ac:dyDescent="0.2">
      <c r="A304" s="99"/>
      <c r="B304" s="131"/>
      <c r="C304" s="132"/>
      <c r="D304" s="53"/>
      <c r="E304" s="123"/>
      <c r="F304" s="499" t="s">
        <v>389</v>
      </c>
      <c r="G304" s="500"/>
      <c r="H304" s="25"/>
      <c r="I304" s="28"/>
      <c r="J304" s="28"/>
      <c r="K304" s="28">
        <f>35385-35385+156+2746</f>
        <v>2902</v>
      </c>
      <c r="L304" s="28">
        <v>35385</v>
      </c>
      <c r="M304" s="28">
        <f>H304+I304+J304+K304+L304</f>
        <v>38287</v>
      </c>
      <c r="N304" s="28">
        <f>M304-H304</f>
        <v>38287</v>
      </c>
      <c r="O304" s="116" t="s">
        <v>265</v>
      </c>
      <c r="P304" s="31" t="s">
        <v>337</v>
      </c>
      <c r="Q304" s="31" t="s">
        <v>45</v>
      </c>
      <c r="R304" s="31" t="s">
        <v>390</v>
      </c>
      <c r="S304" s="274">
        <f>S305</f>
        <v>995800</v>
      </c>
      <c r="T304" s="142">
        <f>T305</f>
        <v>452795.39</v>
      </c>
      <c r="U304" s="333">
        <f t="shared" si="18"/>
        <v>45.470515163687494</v>
      </c>
    </row>
    <row r="305" spans="1:21" s="102" customFormat="1" ht="50.25" customHeight="1" x14ac:dyDescent="0.2">
      <c r="A305" s="99"/>
      <c r="B305" s="131"/>
      <c r="C305" s="132"/>
      <c r="D305" s="53"/>
      <c r="E305" s="123"/>
      <c r="F305" s="499" t="s">
        <v>459</v>
      </c>
      <c r="G305" s="500"/>
      <c r="H305" s="25"/>
      <c r="I305" s="28"/>
      <c r="J305" s="28"/>
      <c r="K305" s="28"/>
      <c r="L305" s="28"/>
      <c r="M305" s="28"/>
      <c r="N305" s="28"/>
      <c r="O305" s="116" t="s">
        <v>265</v>
      </c>
      <c r="P305" s="31" t="s">
        <v>337</v>
      </c>
      <c r="Q305" s="31" t="s">
        <v>45</v>
      </c>
      <c r="R305" s="31" t="s">
        <v>460</v>
      </c>
      <c r="S305" s="274">
        <v>995800</v>
      </c>
      <c r="T305" s="142">
        <v>452795.39</v>
      </c>
      <c r="U305" s="333">
        <f t="shared" si="18"/>
        <v>45.470515163687494</v>
      </c>
    </row>
    <row r="306" spans="1:21" s="102" customFormat="1" ht="38.25" customHeight="1" x14ac:dyDescent="0.2">
      <c r="A306" s="99"/>
      <c r="B306" s="131"/>
      <c r="C306" s="132"/>
      <c r="D306" s="53"/>
      <c r="E306" s="123"/>
      <c r="F306" s="537" t="s">
        <v>457</v>
      </c>
      <c r="G306" s="537"/>
      <c r="H306" s="398"/>
      <c r="I306" s="392"/>
      <c r="J306" s="392"/>
      <c r="K306" s="392"/>
      <c r="L306" s="392"/>
      <c r="M306" s="392"/>
      <c r="N306" s="392"/>
      <c r="O306" s="393" t="s">
        <v>458</v>
      </c>
      <c r="P306" s="384" t="s">
        <v>319</v>
      </c>
      <c r="Q306" s="384" t="s">
        <v>486</v>
      </c>
      <c r="R306" s="384" t="s">
        <v>321</v>
      </c>
      <c r="S306" s="394">
        <f>S307+S342+S375+S383</f>
        <v>68894096.180000007</v>
      </c>
      <c r="T306" s="386">
        <f>T307+T342+T375+T383</f>
        <v>31863956.629999999</v>
      </c>
      <c r="U306" s="380">
        <f t="shared" si="18"/>
        <v>46.25063451989972</v>
      </c>
    </row>
    <row r="307" spans="1:21" s="102" customFormat="1" ht="27.75" customHeight="1" x14ac:dyDescent="0.2">
      <c r="A307" s="99"/>
      <c r="B307" s="131"/>
      <c r="C307" s="132"/>
      <c r="D307" s="53"/>
      <c r="E307" s="123"/>
      <c r="F307" s="486" t="s">
        <v>272</v>
      </c>
      <c r="G307" s="487"/>
      <c r="H307" s="19"/>
      <c r="I307" s="19"/>
      <c r="J307" s="19"/>
      <c r="K307" s="19"/>
      <c r="L307" s="19"/>
      <c r="M307" s="28"/>
      <c r="N307" s="28">
        <f>M307-H307</f>
        <v>0</v>
      </c>
      <c r="O307" s="156" t="s">
        <v>458</v>
      </c>
      <c r="P307" s="20" t="s">
        <v>352</v>
      </c>
      <c r="Q307" s="20" t="s">
        <v>486</v>
      </c>
      <c r="R307" s="20" t="s">
        <v>321</v>
      </c>
      <c r="S307" s="315">
        <f>S308+S315</f>
        <v>21863000</v>
      </c>
      <c r="T307" s="140">
        <f>T308+T315</f>
        <v>10601303.73</v>
      </c>
      <c r="U307" s="379">
        <f t="shared" si="18"/>
        <v>48.489702831267437</v>
      </c>
    </row>
    <row r="308" spans="1:21" s="102" customFormat="1" ht="26.25" customHeight="1" x14ac:dyDescent="0.2">
      <c r="A308" s="99"/>
      <c r="B308" s="131"/>
      <c r="C308" s="132"/>
      <c r="D308" s="53"/>
      <c r="E308" s="123"/>
      <c r="F308" s="486" t="s">
        <v>34</v>
      </c>
      <c r="G308" s="487"/>
      <c r="H308" s="19">
        <f t="shared" ref="H308:N308" si="22">H309+H346</f>
        <v>136510</v>
      </c>
      <c r="I308" s="19">
        <f t="shared" si="22"/>
        <v>0</v>
      </c>
      <c r="J308" s="19">
        <f t="shared" si="22"/>
        <v>0</v>
      </c>
      <c r="K308" s="19">
        <f t="shared" si="22"/>
        <v>3473</v>
      </c>
      <c r="L308" s="19">
        <f t="shared" si="22"/>
        <v>0</v>
      </c>
      <c r="M308" s="19">
        <f t="shared" si="22"/>
        <v>139983</v>
      </c>
      <c r="N308" s="19">
        <f t="shared" si="22"/>
        <v>3473</v>
      </c>
      <c r="O308" s="156" t="s">
        <v>458</v>
      </c>
      <c r="P308" s="20" t="s">
        <v>35</v>
      </c>
      <c r="Q308" s="20" t="s">
        <v>486</v>
      </c>
      <c r="R308" s="20" t="s">
        <v>321</v>
      </c>
      <c r="S308" s="315">
        <f>S309</f>
        <v>21163000</v>
      </c>
      <c r="T308" s="140">
        <f>T309</f>
        <v>10289404.41</v>
      </c>
      <c r="U308" s="379">
        <f t="shared" si="18"/>
        <v>48.619781741719038</v>
      </c>
    </row>
    <row r="309" spans="1:21" s="102" customFormat="1" ht="50.25" customHeight="1" x14ac:dyDescent="0.2">
      <c r="A309" s="99"/>
      <c r="B309" s="131"/>
      <c r="C309" s="132"/>
      <c r="D309" s="53"/>
      <c r="E309" s="123"/>
      <c r="F309" s="496" t="s">
        <v>219</v>
      </c>
      <c r="G309" s="497"/>
      <c r="H309" s="28"/>
      <c r="I309" s="28"/>
      <c r="J309" s="28"/>
      <c r="K309" s="28"/>
      <c r="L309" s="28"/>
      <c r="M309" s="28"/>
      <c r="N309" s="28"/>
      <c r="O309" s="116" t="s">
        <v>458</v>
      </c>
      <c r="P309" s="31" t="s">
        <v>35</v>
      </c>
      <c r="Q309" s="31" t="s">
        <v>514</v>
      </c>
      <c r="R309" s="31" t="s">
        <v>321</v>
      </c>
      <c r="S309" s="238">
        <f>S312</f>
        <v>21163000</v>
      </c>
      <c r="T309" s="143">
        <f>T312</f>
        <v>10289404.41</v>
      </c>
      <c r="U309" s="333">
        <f t="shared" si="18"/>
        <v>48.619781741719038</v>
      </c>
    </row>
    <row r="310" spans="1:21" s="102" customFormat="1" ht="37.5" customHeight="1" x14ac:dyDescent="0.2">
      <c r="A310" s="99"/>
      <c r="B310" s="131"/>
      <c r="C310" s="132"/>
      <c r="D310" s="53"/>
      <c r="E310" s="123"/>
      <c r="F310" s="496" t="s">
        <v>220</v>
      </c>
      <c r="G310" s="536"/>
      <c r="H310" s="28"/>
      <c r="I310" s="28"/>
      <c r="J310" s="28"/>
      <c r="K310" s="28"/>
      <c r="L310" s="28"/>
      <c r="M310" s="28"/>
      <c r="N310" s="28"/>
      <c r="O310" s="116" t="s">
        <v>458</v>
      </c>
      <c r="P310" s="31" t="s">
        <v>35</v>
      </c>
      <c r="Q310" s="31" t="s">
        <v>513</v>
      </c>
      <c r="R310" s="31" t="s">
        <v>321</v>
      </c>
      <c r="S310" s="238">
        <f t="shared" ref="S310:T313" si="23">S311</f>
        <v>21163000</v>
      </c>
      <c r="T310" s="143">
        <f t="shared" si="23"/>
        <v>10289404.41</v>
      </c>
      <c r="U310" s="333">
        <f t="shared" si="18"/>
        <v>48.619781741719038</v>
      </c>
    </row>
    <row r="311" spans="1:21" s="102" customFormat="1" ht="51.75" customHeight="1" x14ac:dyDescent="0.2">
      <c r="A311" s="99"/>
      <c r="B311" s="131"/>
      <c r="C311" s="132"/>
      <c r="D311" s="53"/>
      <c r="E311" s="123"/>
      <c r="F311" s="496" t="s">
        <v>217</v>
      </c>
      <c r="G311" s="536"/>
      <c r="H311" s="28"/>
      <c r="I311" s="28"/>
      <c r="J311" s="28"/>
      <c r="K311" s="28"/>
      <c r="L311" s="28"/>
      <c r="M311" s="28"/>
      <c r="N311" s="28"/>
      <c r="O311" s="116" t="s">
        <v>458</v>
      </c>
      <c r="P311" s="31" t="s">
        <v>35</v>
      </c>
      <c r="Q311" s="31" t="s">
        <v>160</v>
      </c>
      <c r="R311" s="31" t="s">
        <v>321</v>
      </c>
      <c r="S311" s="238">
        <f t="shared" si="23"/>
        <v>21163000</v>
      </c>
      <c r="T311" s="143">
        <f t="shared" si="23"/>
        <v>10289404.41</v>
      </c>
      <c r="U311" s="333">
        <f t="shared" si="18"/>
        <v>48.619781741719038</v>
      </c>
    </row>
    <row r="312" spans="1:21" s="102" customFormat="1" ht="48.75" customHeight="1" x14ac:dyDescent="0.25">
      <c r="A312" s="99"/>
      <c r="B312" s="131"/>
      <c r="C312" s="132"/>
      <c r="D312" s="53"/>
      <c r="E312" s="123"/>
      <c r="F312" s="510" t="s">
        <v>247</v>
      </c>
      <c r="G312" s="529"/>
      <c r="H312" s="28"/>
      <c r="I312" s="28"/>
      <c r="J312" s="28"/>
      <c r="K312" s="28"/>
      <c r="L312" s="28"/>
      <c r="M312" s="28"/>
      <c r="N312" s="28"/>
      <c r="O312" s="116" t="s">
        <v>458</v>
      </c>
      <c r="P312" s="31" t="s">
        <v>35</v>
      </c>
      <c r="Q312" s="31" t="s">
        <v>159</v>
      </c>
      <c r="R312" s="31" t="s">
        <v>321</v>
      </c>
      <c r="S312" s="238">
        <f t="shared" si="23"/>
        <v>21163000</v>
      </c>
      <c r="T312" s="143">
        <f t="shared" si="23"/>
        <v>10289404.41</v>
      </c>
      <c r="U312" s="333">
        <f t="shared" si="18"/>
        <v>48.619781741719038</v>
      </c>
    </row>
    <row r="313" spans="1:21" s="102" customFormat="1" ht="54" customHeight="1" x14ac:dyDescent="0.2">
      <c r="A313" s="99"/>
      <c r="B313" s="131"/>
      <c r="C313" s="132"/>
      <c r="D313" s="53"/>
      <c r="E313" s="123"/>
      <c r="F313" s="503" t="s">
        <v>255</v>
      </c>
      <c r="G313" s="503"/>
      <c r="H313" s="28"/>
      <c r="I313" s="28"/>
      <c r="J313" s="28"/>
      <c r="K313" s="28"/>
      <c r="L313" s="28"/>
      <c r="M313" s="28"/>
      <c r="N313" s="28"/>
      <c r="O313" s="116" t="s">
        <v>458</v>
      </c>
      <c r="P313" s="31" t="s">
        <v>35</v>
      </c>
      <c r="Q313" s="31" t="s">
        <v>159</v>
      </c>
      <c r="R313" s="31" t="s">
        <v>382</v>
      </c>
      <c r="S313" s="238">
        <f t="shared" si="23"/>
        <v>21163000</v>
      </c>
      <c r="T313" s="143">
        <f t="shared" si="23"/>
        <v>10289404.41</v>
      </c>
      <c r="U313" s="333">
        <f t="shared" si="18"/>
        <v>48.619781741719038</v>
      </c>
    </row>
    <row r="314" spans="1:21" s="102" customFormat="1" ht="30" customHeight="1" x14ac:dyDescent="0.2">
      <c r="A314" s="99"/>
      <c r="B314" s="131"/>
      <c r="C314" s="132"/>
      <c r="D314" s="53"/>
      <c r="E314" s="123"/>
      <c r="F314" s="499" t="s">
        <v>469</v>
      </c>
      <c r="G314" s="500"/>
      <c r="H314" s="28"/>
      <c r="I314" s="28"/>
      <c r="J314" s="28"/>
      <c r="K314" s="28"/>
      <c r="L314" s="28"/>
      <c r="M314" s="28"/>
      <c r="N314" s="28"/>
      <c r="O314" s="116" t="s">
        <v>458</v>
      </c>
      <c r="P314" s="31" t="s">
        <v>35</v>
      </c>
      <c r="Q314" s="31" t="s">
        <v>159</v>
      </c>
      <c r="R314" s="31" t="s">
        <v>383</v>
      </c>
      <c r="S314" s="238">
        <f>21251900-88900</f>
        <v>21163000</v>
      </c>
      <c r="T314" s="143">
        <v>10289404.41</v>
      </c>
      <c r="U314" s="333">
        <f t="shared" si="18"/>
        <v>48.619781741719038</v>
      </c>
    </row>
    <row r="315" spans="1:21" s="102" customFormat="1" ht="35.25" customHeight="1" x14ac:dyDescent="0.2">
      <c r="A315" s="99"/>
      <c r="B315" s="131"/>
      <c r="C315" s="132"/>
      <c r="D315" s="53"/>
      <c r="E315" s="123"/>
      <c r="F315" s="486" t="s">
        <v>424</v>
      </c>
      <c r="G315" s="487"/>
      <c r="H315" s="28" t="e">
        <f>#REF!+#REF!</f>
        <v>#REF!</v>
      </c>
      <c r="I315" s="28" t="e">
        <f>#REF!+#REF!</f>
        <v>#REF!</v>
      </c>
      <c r="J315" s="28" t="e">
        <f>#REF!+#REF!</f>
        <v>#REF!</v>
      </c>
      <c r="K315" s="28" t="e">
        <f>#REF!+#REF!</f>
        <v>#REF!</v>
      </c>
      <c r="L315" s="28" t="e">
        <f>#REF!+#REF!</f>
        <v>#REF!</v>
      </c>
      <c r="M315" s="28" t="e">
        <f>#REF!+#REF!</f>
        <v>#REF!</v>
      </c>
      <c r="N315" s="28" t="e">
        <f>#REF!+#REF!</f>
        <v>#REF!</v>
      </c>
      <c r="O315" s="241" t="s">
        <v>458</v>
      </c>
      <c r="P315" s="20" t="s">
        <v>361</v>
      </c>
      <c r="Q315" s="20" t="s">
        <v>486</v>
      </c>
      <c r="R315" s="20" t="s">
        <v>321</v>
      </c>
      <c r="S315" s="315">
        <f>S316+S336</f>
        <v>700000</v>
      </c>
      <c r="T315" s="140">
        <f>T316+T336</f>
        <v>311899.32</v>
      </c>
      <c r="U315" s="379">
        <f t="shared" si="18"/>
        <v>44.557045714285714</v>
      </c>
    </row>
    <row r="316" spans="1:21" s="102" customFormat="1" ht="50.25" customHeight="1" x14ac:dyDescent="0.2">
      <c r="A316" s="99"/>
      <c r="B316" s="131"/>
      <c r="C316" s="132"/>
      <c r="D316" s="53"/>
      <c r="E316" s="123"/>
      <c r="F316" s="503" t="s">
        <v>219</v>
      </c>
      <c r="G316" s="503"/>
      <c r="H316" s="218"/>
      <c r="I316" s="218"/>
      <c r="J316" s="218"/>
      <c r="K316" s="218"/>
      <c r="L316" s="218"/>
      <c r="M316" s="218"/>
      <c r="N316" s="218"/>
      <c r="O316" s="181" t="s">
        <v>458</v>
      </c>
      <c r="P316" s="240" t="s">
        <v>361</v>
      </c>
      <c r="Q316" s="149" t="s">
        <v>514</v>
      </c>
      <c r="R316" s="133" t="s">
        <v>321</v>
      </c>
      <c r="S316" s="236">
        <f>S317</f>
        <v>685000</v>
      </c>
      <c r="T316" s="143">
        <f>T317</f>
        <v>311899.32</v>
      </c>
      <c r="U316" s="333">
        <f t="shared" si="18"/>
        <v>45.532747445255481</v>
      </c>
    </row>
    <row r="317" spans="1:21" s="102" customFormat="1" ht="32.25" customHeight="1" x14ac:dyDescent="0.2">
      <c r="A317" s="99"/>
      <c r="B317" s="131"/>
      <c r="C317" s="132"/>
      <c r="D317" s="53"/>
      <c r="E317" s="123"/>
      <c r="F317" s="503" t="s">
        <v>236</v>
      </c>
      <c r="G317" s="503"/>
      <c r="H317" s="143"/>
      <c r="I317" s="143"/>
      <c r="J317" s="143"/>
      <c r="K317" s="143"/>
      <c r="L317" s="143"/>
      <c r="M317" s="143"/>
      <c r="N317" s="236"/>
      <c r="O317" s="181" t="s">
        <v>458</v>
      </c>
      <c r="P317" s="232" t="s">
        <v>361</v>
      </c>
      <c r="Q317" s="171" t="s">
        <v>513</v>
      </c>
      <c r="R317" s="282" t="s">
        <v>321</v>
      </c>
      <c r="S317" s="331">
        <f>S318</f>
        <v>685000</v>
      </c>
      <c r="T317" s="143">
        <f>T318</f>
        <v>311899.32</v>
      </c>
      <c r="U317" s="333">
        <f t="shared" si="18"/>
        <v>45.532747445255481</v>
      </c>
    </row>
    <row r="318" spans="1:21" s="102" customFormat="1" ht="36" customHeight="1" x14ac:dyDescent="0.2">
      <c r="A318" s="99"/>
      <c r="B318" s="131"/>
      <c r="C318" s="132"/>
      <c r="D318" s="53"/>
      <c r="E318" s="123"/>
      <c r="F318" s="499" t="s">
        <v>221</v>
      </c>
      <c r="G318" s="520"/>
      <c r="H318" s="218"/>
      <c r="I318" s="218"/>
      <c r="J318" s="218"/>
      <c r="K318" s="218"/>
      <c r="L318" s="218"/>
      <c r="M318" s="218"/>
      <c r="N318" s="218"/>
      <c r="O318" s="181" t="s">
        <v>458</v>
      </c>
      <c r="P318" s="284" t="s">
        <v>361</v>
      </c>
      <c r="Q318" s="149" t="s">
        <v>160</v>
      </c>
      <c r="R318" s="133" t="s">
        <v>321</v>
      </c>
      <c r="S318" s="236">
        <f>S319+S329+S324</f>
        <v>685000</v>
      </c>
      <c r="T318" s="143">
        <f>T319+T329+T324</f>
        <v>311899.32</v>
      </c>
      <c r="U318" s="333">
        <f t="shared" si="18"/>
        <v>45.532747445255481</v>
      </c>
    </row>
    <row r="319" spans="1:21" s="102" customFormat="1" ht="35.25" customHeight="1" x14ac:dyDescent="0.25">
      <c r="A319" s="99"/>
      <c r="B319" s="131"/>
      <c r="C319" s="132"/>
      <c r="D319" s="53"/>
      <c r="E319" s="123"/>
      <c r="F319" s="619" t="s">
        <v>253</v>
      </c>
      <c r="G319" s="634"/>
      <c r="H319" s="4"/>
      <c r="I319" s="147">
        <v>23300</v>
      </c>
      <c r="J319" s="147"/>
      <c r="K319" s="147"/>
      <c r="L319" s="147"/>
      <c r="M319" s="147">
        <f>H319+I319+J319+K319+L319</f>
        <v>23300</v>
      </c>
      <c r="N319" s="237">
        <f>M319-H319</f>
        <v>23300</v>
      </c>
      <c r="O319" s="181" t="s">
        <v>458</v>
      </c>
      <c r="P319" s="285" t="s">
        <v>361</v>
      </c>
      <c r="Q319" s="149" t="s">
        <v>173</v>
      </c>
      <c r="R319" s="133" t="s">
        <v>321</v>
      </c>
      <c r="S319" s="236">
        <f>S322+S320</f>
        <v>100000</v>
      </c>
      <c r="T319" s="143">
        <f>T322+T320</f>
        <v>60000</v>
      </c>
      <c r="U319" s="333">
        <f t="shared" si="18"/>
        <v>60</v>
      </c>
    </row>
    <row r="320" spans="1:21" s="102" customFormat="1" ht="97.5" customHeight="1" x14ac:dyDescent="0.2">
      <c r="A320" s="99"/>
      <c r="B320" s="131"/>
      <c r="C320" s="132"/>
      <c r="D320" s="53"/>
      <c r="E320" s="123"/>
      <c r="F320" s="499" t="s">
        <v>389</v>
      </c>
      <c r="G320" s="500"/>
      <c r="H320" s="4"/>
      <c r="I320" s="218"/>
      <c r="J320" s="218"/>
      <c r="K320" s="218"/>
      <c r="L320" s="218"/>
      <c r="M320" s="218"/>
      <c r="N320" s="218"/>
      <c r="O320" s="181" t="s">
        <v>458</v>
      </c>
      <c r="P320" s="285" t="s">
        <v>361</v>
      </c>
      <c r="Q320" s="149" t="s">
        <v>173</v>
      </c>
      <c r="R320" s="133" t="s">
        <v>390</v>
      </c>
      <c r="S320" s="236">
        <f>S321</f>
        <v>4900</v>
      </c>
      <c r="T320" s="143">
        <f>T321</f>
        <v>0</v>
      </c>
      <c r="U320" s="333">
        <f t="shared" si="18"/>
        <v>0</v>
      </c>
    </row>
    <row r="321" spans="1:21" s="102" customFormat="1" ht="35.25" customHeight="1" x14ac:dyDescent="0.2">
      <c r="A321" s="99"/>
      <c r="B321" s="131"/>
      <c r="C321" s="132"/>
      <c r="D321" s="53"/>
      <c r="E321" s="123"/>
      <c r="F321" s="524" t="s">
        <v>464</v>
      </c>
      <c r="G321" s="525"/>
      <c r="H321" s="4"/>
      <c r="I321" s="218"/>
      <c r="J321" s="218"/>
      <c r="K321" s="218"/>
      <c r="L321" s="218"/>
      <c r="M321" s="218"/>
      <c r="N321" s="218"/>
      <c r="O321" s="181" t="s">
        <v>458</v>
      </c>
      <c r="P321" s="285" t="s">
        <v>361</v>
      </c>
      <c r="Q321" s="149" t="s">
        <v>173</v>
      </c>
      <c r="R321" s="133" t="s">
        <v>463</v>
      </c>
      <c r="S321" s="236">
        <v>4900</v>
      </c>
      <c r="T321" s="143">
        <v>0</v>
      </c>
      <c r="U321" s="333">
        <f t="shared" si="18"/>
        <v>0</v>
      </c>
    </row>
    <row r="322" spans="1:21" s="102" customFormat="1" ht="34.5" customHeight="1" x14ac:dyDescent="0.2">
      <c r="A322" s="99"/>
      <c r="B322" s="131"/>
      <c r="C322" s="132"/>
      <c r="D322" s="53"/>
      <c r="E322" s="123"/>
      <c r="F322" s="499" t="s">
        <v>393</v>
      </c>
      <c r="G322" s="500"/>
      <c r="H322" s="144"/>
      <c r="I322" s="143"/>
      <c r="J322" s="143"/>
      <c r="K322" s="143"/>
      <c r="L322" s="143"/>
      <c r="M322" s="143"/>
      <c r="N322" s="236"/>
      <c r="O322" s="181" t="s">
        <v>458</v>
      </c>
      <c r="P322" s="240" t="s">
        <v>361</v>
      </c>
      <c r="Q322" s="149" t="s">
        <v>173</v>
      </c>
      <c r="R322" s="149">
        <v>200</v>
      </c>
      <c r="S322" s="236">
        <f>S323</f>
        <v>95100</v>
      </c>
      <c r="T322" s="143">
        <f>T323</f>
        <v>60000</v>
      </c>
      <c r="U322" s="333">
        <f t="shared" si="18"/>
        <v>63.09148264984227</v>
      </c>
    </row>
    <row r="323" spans="1:21" s="102" customFormat="1" ht="48" customHeight="1" x14ac:dyDescent="0.2">
      <c r="A323" s="99"/>
      <c r="B323" s="131"/>
      <c r="C323" s="132"/>
      <c r="D323" s="53"/>
      <c r="E323" s="123"/>
      <c r="F323" s="499" t="s">
        <v>462</v>
      </c>
      <c r="G323" s="500"/>
      <c r="H323" s="169"/>
      <c r="I323" s="218"/>
      <c r="J323" s="218"/>
      <c r="K323" s="218"/>
      <c r="L323" s="218"/>
      <c r="M323" s="218"/>
      <c r="N323" s="218"/>
      <c r="O323" s="181" t="s">
        <v>458</v>
      </c>
      <c r="P323" s="240" t="s">
        <v>361</v>
      </c>
      <c r="Q323" s="149" t="s">
        <v>173</v>
      </c>
      <c r="R323" s="149">
        <v>240</v>
      </c>
      <c r="S323" s="236">
        <v>95100</v>
      </c>
      <c r="T323" s="143">
        <v>60000</v>
      </c>
      <c r="U323" s="333">
        <f t="shared" si="18"/>
        <v>63.09148264984227</v>
      </c>
    </row>
    <row r="324" spans="1:21" s="102" customFormat="1" ht="54" customHeight="1" x14ac:dyDescent="0.2">
      <c r="A324" s="99"/>
      <c r="B324" s="131"/>
      <c r="C324" s="132"/>
      <c r="D324" s="53"/>
      <c r="E324" s="123"/>
      <c r="F324" s="570" t="s">
        <v>89</v>
      </c>
      <c r="G324" s="571"/>
      <c r="H324" s="218"/>
      <c r="I324" s="218"/>
      <c r="J324" s="218"/>
      <c r="K324" s="218"/>
      <c r="L324" s="218"/>
      <c r="M324" s="218"/>
      <c r="N324" s="218"/>
      <c r="O324" s="181" t="s">
        <v>458</v>
      </c>
      <c r="P324" s="232" t="s">
        <v>361</v>
      </c>
      <c r="Q324" s="31" t="s">
        <v>188</v>
      </c>
      <c r="R324" s="150" t="s">
        <v>321</v>
      </c>
      <c r="S324" s="321">
        <f>S327+S325</f>
        <v>400000</v>
      </c>
      <c r="T324" s="142">
        <f>T327+T325</f>
        <v>136630.72</v>
      </c>
      <c r="U324" s="333">
        <f t="shared" si="18"/>
        <v>34.157679999999999</v>
      </c>
    </row>
    <row r="325" spans="1:21" s="102" customFormat="1" ht="100.5" customHeight="1" x14ac:dyDescent="0.2">
      <c r="A325" s="99"/>
      <c r="B325" s="131"/>
      <c r="C325" s="132"/>
      <c r="D325" s="53"/>
      <c r="E325" s="123"/>
      <c r="F325" s="499" t="s">
        <v>389</v>
      </c>
      <c r="G325" s="500"/>
      <c r="H325" s="218"/>
      <c r="I325" s="218"/>
      <c r="J325" s="218"/>
      <c r="K325" s="218"/>
      <c r="L325" s="218"/>
      <c r="M325" s="218"/>
      <c r="N325" s="218"/>
      <c r="O325" s="181" t="s">
        <v>458</v>
      </c>
      <c r="P325" s="232" t="s">
        <v>361</v>
      </c>
      <c r="Q325" s="31" t="s">
        <v>188</v>
      </c>
      <c r="R325" s="150" t="s">
        <v>390</v>
      </c>
      <c r="S325" s="321">
        <f>S326</f>
        <v>2489.6999999999998</v>
      </c>
      <c r="T325" s="142">
        <f>T326</f>
        <v>2489.6999999999998</v>
      </c>
      <c r="U325" s="333">
        <f t="shared" si="18"/>
        <v>100</v>
      </c>
    </row>
    <row r="326" spans="1:21" s="102" customFormat="1" ht="37.5" customHeight="1" x14ac:dyDescent="0.2">
      <c r="A326" s="99"/>
      <c r="B326" s="131"/>
      <c r="C326" s="132"/>
      <c r="D326" s="53"/>
      <c r="E326" s="123"/>
      <c r="F326" s="524" t="s">
        <v>464</v>
      </c>
      <c r="G326" s="525"/>
      <c r="H326" s="218"/>
      <c r="I326" s="218"/>
      <c r="J326" s="218"/>
      <c r="K326" s="218"/>
      <c r="L326" s="218"/>
      <c r="M326" s="218"/>
      <c r="N326" s="218"/>
      <c r="O326" s="181" t="s">
        <v>458</v>
      </c>
      <c r="P326" s="232" t="s">
        <v>361</v>
      </c>
      <c r="Q326" s="31" t="s">
        <v>188</v>
      </c>
      <c r="R326" s="150" t="s">
        <v>463</v>
      </c>
      <c r="S326" s="321">
        <v>2489.6999999999998</v>
      </c>
      <c r="T326" s="142">
        <v>2489.6999999999998</v>
      </c>
      <c r="U326" s="333">
        <f t="shared" si="18"/>
        <v>100</v>
      </c>
    </row>
    <row r="327" spans="1:21" s="102" customFormat="1" ht="36.75" customHeight="1" x14ac:dyDescent="0.2">
      <c r="A327" s="99"/>
      <c r="B327" s="131"/>
      <c r="C327" s="132"/>
      <c r="D327" s="53"/>
      <c r="E327" s="123"/>
      <c r="F327" s="499" t="s">
        <v>393</v>
      </c>
      <c r="G327" s="501"/>
      <c r="H327" s="218"/>
      <c r="I327" s="218"/>
      <c r="J327" s="218"/>
      <c r="K327" s="218"/>
      <c r="L327" s="218"/>
      <c r="M327" s="218"/>
      <c r="N327" s="218"/>
      <c r="O327" s="181" t="s">
        <v>458</v>
      </c>
      <c r="P327" s="173" t="s">
        <v>361</v>
      </c>
      <c r="Q327" s="31" t="s">
        <v>188</v>
      </c>
      <c r="R327" s="31" t="s">
        <v>392</v>
      </c>
      <c r="S327" s="274">
        <f>S328</f>
        <v>397510.3</v>
      </c>
      <c r="T327" s="142">
        <f>T328</f>
        <v>134141.01999999999</v>
      </c>
      <c r="U327" s="333">
        <f t="shared" si="18"/>
        <v>33.745294147095059</v>
      </c>
    </row>
    <row r="328" spans="1:21" s="102" customFormat="1" ht="46.5" customHeight="1" x14ac:dyDescent="0.2">
      <c r="A328" s="99"/>
      <c r="B328" s="131"/>
      <c r="C328" s="132"/>
      <c r="D328" s="53"/>
      <c r="E328" s="123"/>
      <c r="F328" s="499" t="s">
        <v>462</v>
      </c>
      <c r="G328" s="500"/>
      <c r="H328" s="218"/>
      <c r="I328" s="218"/>
      <c r="J328" s="218"/>
      <c r="K328" s="218"/>
      <c r="L328" s="218"/>
      <c r="M328" s="218"/>
      <c r="N328" s="218"/>
      <c r="O328" s="181" t="s">
        <v>458</v>
      </c>
      <c r="P328" s="173" t="s">
        <v>361</v>
      </c>
      <c r="Q328" s="31" t="s">
        <v>188</v>
      </c>
      <c r="R328" s="31" t="s">
        <v>461</v>
      </c>
      <c r="S328" s="274">
        <v>397510.3</v>
      </c>
      <c r="T328" s="142">
        <v>134141.01999999999</v>
      </c>
      <c r="U328" s="333">
        <f t="shared" si="18"/>
        <v>33.745294147095059</v>
      </c>
    </row>
    <row r="329" spans="1:21" s="102" customFormat="1" ht="24" customHeight="1" x14ac:dyDescent="0.2">
      <c r="A329" s="99"/>
      <c r="B329" s="131"/>
      <c r="C329" s="132"/>
      <c r="D329" s="53"/>
      <c r="E329" s="123"/>
      <c r="F329" s="570" t="s">
        <v>252</v>
      </c>
      <c r="G329" s="571"/>
      <c r="H329" s="174">
        <v>20000</v>
      </c>
      <c r="I329" s="174"/>
      <c r="J329" s="174"/>
      <c r="K329" s="174"/>
      <c r="L329" s="174"/>
      <c r="M329" s="174"/>
      <c r="N329" s="239"/>
      <c r="O329" s="181" t="s">
        <v>458</v>
      </c>
      <c r="P329" s="232" t="s">
        <v>361</v>
      </c>
      <c r="Q329" s="31" t="s">
        <v>174</v>
      </c>
      <c r="R329" s="58" t="s">
        <v>321</v>
      </c>
      <c r="S329" s="321">
        <f>S332+S335+S330</f>
        <v>185000</v>
      </c>
      <c r="T329" s="142">
        <f>T332+T335+T330</f>
        <v>115268.6</v>
      </c>
      <c r="U329" s="333">
        <f t="shared" si="18"/>
        <v>62.307351351351357</v>
      </c>
    </row>
    <row r="330" spans="1:21" s="102" customFormat="1" ht="96.75" customHeight="1" x14ac:dyDescent="0.2">
      <c r="A330" s="99"/>
      <c r="B330" s="131"/>
      <c r="C330" s="132"/>
      <c r="D330" s="53"/>
      <c r="E330" s="123"/>
      <c r="F330" s="499" t="s">
        <v>389</v>
      </c>
      <c r="G330" s="500"/>
      <c r="H330" s="174"/>
      <c r="I330" s="174"/>
      <c r="J330" s="174"/>
      <c r="K330" s="174"/>
      <c r="L330" s="174"/>
      <c r="M330" s="174"/>
      <c r="N330" s="239"/>
      <c r="O330" s="181" t="s">
        <v>458</v>
      </c>
      <c r="P330" s="232" t="s">
        <v>361</v>
      </c>
      <c r="Q330" s="165" t="s">
        <v>174</v>
      </c>
      <c r="R330" s="133" t="s">
        <v>390</v>
      </c>
      <c r="S330" s="368">
        <f>S331</f>
        <v>71967.899999999994</v>
      </c>
      <c r="T330" s="142">
        <f>T331</f>
        <v>47269.599999999999</v>
      </c>
      <c r="U330" s="333">
        <f t="shared" si="18"/>
        <v>65.681505226635778</v>
      </c>
    </row>
    <row r="331" spans="1:21" s="102" customFormat="1" ht="36" customHeight="1" x14ac:dyDescent="0.2">
      <c r="A331" s="99"/>
      <c r="B331" s="131"/>
      <c r="C331" s="132"/>
      <c r="D331" s="53"/>
      <c r="E331" s="123"/>
      <c r="F331" s="524" t="s">
        <v>464</v>
      </c>
      <c r="G331" s="525"/>
      <c r="H331" s="174"/>
      <c r="I331" s="174"/>
      <c r="J331" s="174"/>
      <c r="K331" s="174"/>
      <c r="L331" s="174"/>
      <c r="M331" s="174"/>
      <c r="N331" s="239"/>
      <c r="O331" s="181" t="s">
        <v>458</v>
      </c>
      <c r="P331" s="232" t="s">
        <v>361</v>
      </c>
      <c r="Q331" s="165" t="s">
        <v>174</v>
      </c>
      <c r="R331" s="133" t="s">
        <v>463</v>
      </c>
      <c r="S331" s="368">
        <v>71967.899999999994</v>
      </c>
      <c r="T331" s="142">
        <v>47269.599999999999</v>
      </c>
      <c r="U331" s="333">
        <f t="shared" si="18"/>
        <v>65.681505226635778</v>
      </c>
    </row>
    <row r="332" spans="1:21" s="102" customFormat="1" ht="37.5" customHeight="1" x14ac:dyDescent="0.2">
      <c r="A332" s="99"/>
      <c r="B332" s="131"/>
      <c r="C332" s="132"/>
      <c r="D332" s="53"/>
      <c r="E332" s="123"/>
      <c r="F332" s="499" t="s">
        <v>393</v>
      </c>
      <c r="G332" s="500"/>
      <c r="H332" s="28"/>
      <c r="I332" s="28"/>
      <c r="J332" s="28"/>
      <c r="K332" s="28"/>
      <c r="L332" s="28"/>
      <c r="M332" s="28"/>
      <c r="N332" s="238"/>
      <c r="O332" s="181" t="s">
        <v>458</v>
      </c>
      <c r="P332" s="173" t="s">
        <v>361</v>
      </c>
      <c r="Q332" s="31" t="s">
        <v>174</v>
      </c>
      <c r="R332" s="149">
        <v>200</v>
      </c>
      <c r="S332" s="274">
        <f>S333</f>
        <v>93032.1</v>
      </c>
      <c r="T332" s="142">
        <f>T333</f>
        <v>67999</v>
      </c>
      <c r="U332" s="333">
        <f t="shared" si="18"/>
        <v>73.091975780402677</v>
      </c>
    </row>
    <row r="333" spans="1:21" s="102" customFormat="1" ht="49.5" customHeight="1" x14ac:dyDescent="0.2">
      <c r="A333" s="99"/>
      <c r="B333" s="131"/>
      <c r="C333" s="132"/>
      <c r="D333" s="53"/>
      <c r="E333" s="123"/>
      <c r="F333" s="499" t="s">
        <v>462</v>
      </c>
      <c r="G333" s="500"/>
      <c r="H333" s="28"/>
      <c r="I333" s="28"/>
      <c r="J333" s="28"/>
      <c r="K333" s="28"/>
      <c r="L333" s="28"/>
      <c r="M333" s="28"/>
      <c r="N333" s="238"/>
      <c r="O333" s="181" t="s">
        <v>458</v>
      </c>
      <c r="P333" s="173" t="s">
        <v>361</v>
      </c>
      <c r="Q333" s="31" t="s">
        <v>174</v>
      </c>
      <c r="R333" s="149">
        <v>240</v>
      </c>
      <c r="S333" s="274">
        <v>93032.1</v>
      </c>
      <c r="T333" s="142">
        <v>67999</v>
      </c>
      <c r="U333" s="333">
        <f t="shared" ref="U333:U396" si="24">T333/S333*100</f>
        <v>73.091975780402677</v>
      </c>
    </row>
    <row r="334" spans="1:21" s="102" customFormat="1" ht="49.5" customHeight="1" x14ac:dyDescent="0.2">
      <c r="A334" s="99"/>
      <c r="B334" s="131"/>
      <c r="C334" s="132"/>
      <c r="D334" s="53"/>
      <c r="E334" s="123"/>
      <c r="F334" s="503" t="s">
        <v>255</v>
      </c>
      <c r="G334" s="503"/>
      <c r="H334" s="28"/>
      <c r="I334" s="28"/>
      <c r="J334" s="28"/>
      <c r="K334" s="28"/>
      <c r="L334" s="28"/>
      <c r="M334" s="28"/>
      <c r="N334" s="238"/>
      <c r="O334" s="181" t="s">
        <v>458</v>
      </c>
      <c r="P334" s="173" t="s">
        <v>361</v>
      </c>
      <c r="Q334" s="31" t="s">
        <v>174</v>
      </c>
      <c r="R334" s="149">
        <v>600</v>
      </c>
      <c r="S334" s="363">
        <f>S335</f>
        <v>20000</v>
      </c>
      <c r="T334" s="142">
        <f>T335</f>
        <v>0</v>
      </c>
      <c r="U334" s="333">
        <f t="shared" si="24"/>
        <v>0</v>
      </c>
    </row>
    <row r="335" spans="1:21" s="102" customFormat="1" ht="25.5" customHeight="1" x14ac:dyDescent="0.2">
      <c r="A335" s="99"/>
      <c r="B335" s="131"/>
      <c r="C335" s="132"/>
      <c r="D335" s="53"/>
      <c r="E335" s="123"/>
      <c r="F335" s="482" t="s">
        <v>469</v>
      </c>
      <c r="G335" s="484"/>
      <c r="H335" s="28"/>
      <c r="I335" s="28"/>
      <c r="J335" s="28"/>
      <c r="K335" s="28"/>
      <c r="L335" s="28"/>
      <c r="M335" s="28"/>
      <c r="N335" s="238"/>
      <c r="O335" s="181" t="s">
        <v>458</v>
      </c>
      <c r="P335" s="173" t="s">
        <v>361</v>
      </c>
      <c r="Q335" s="31" t="s">
        <v>174</v>
      </c>
      <c r="R335" s="171">
        <v>610</v>
      </c>
      <c r="S335" s="274">
        <v>20000</v>
      </c>
      <c r="T335" s="142">
        <v>0</v>
      </c>
      <c r="U335" s="333">
        <f t="shared" si="24"/>
        <v>0</v>
      </c>
    </row>
    <row r="336" spans="1:21" s="102" customFormat="1" ht="50.25" customHeight="1" x14ac:dyDescent="0.2">
      <c r="A336" s="99"/>
      <c r="B336" s="131"/>
      <c r="C336" s="132"/>
      <c r="D336" s="53"/>
      <c r="E336" s="123"/>
      <c r="F336" s="566" t="s">
        <v>91</v>
      </c>
      <c r="G336" s="567"/>
      <c r="H336" s="28"/>
      <c r="I336" s="28"/>
      <c r="J336" s="28"/>
      <c r="K336" s="28"/>
      <c r="L336" s="28"/>
      <c r="M336" s="28"/>
      <c r="N336" s="238"/>
      <c r="O336" s="181" t="s">
        <v>458</v>
      </c>
      <c r="P336" s="173" t="s">
        <v>361</v>
      </c>
      <c r="Q336" s="165" t="s">
        <v>92</v>
      </c>
      <c r="R336" s="31" t="s">
        <v>321</v>
      </c>
      <c r="S336" s="274">
        <f>S339</f>
        <v>15000</v>
      </c>
      <c r="T336" s="142">
        <f>T339</f>
        <v>0</v>
      </c>
      <c r="U336" s="333">
        <f t="shared" si="24"/>
        <v>0</v>
      </c>
    </row>
    <row r="337" spans="1:21" s="102" customFormat="1" ht="32.25" customHeight="1" x14ac:dyDescent="0.2">
      <c r="A337" s="99"/>
      <c r="B337" s="131"/>
      <c r="C337" s="132"/>
      <c r="D337" s="53"/>
      <c r="E337" s="123"/>
      <c r="F337" s="581" t="s">
        <v>220</v>
      </c>
      <c r="G337" s="581"/>
      <c r="H337" s="28"/>
      <c r="I337" s="28"/>
      <c r="J337" s="28"/>
      <c r="K337" s="28"/>
      <c r="L337" s="28"/>
      <c r="M337" s="28"/>
      <c r="N337" s="238"/>
      <c r="O337" s="181" t="s">
        <v>458</v>
      </c>
      <c r="P337" s="173" t="s">
        <v>361</v>
      </c>
      <c r="Q337" s="165" t="s">
        <v>95</v>
      </c>
      <c r="R337" s="31" t="s">
        <v>321</v>
      </c>
      <c r="S337" s="274">
        <f>S339</f>
        <v>15000</v>
      </c>
      <c r="T337" s="142">
        <f>T339</f>
        <v>0</v>
      </c>
      <c r="U337" s="333">
        <f t="shared" si="24"/>
        <v>0</v>
      </c>
    </row>
    <row r="338" spans="1:21" s="102" customFormat="1" ht="63" customHeight="1" x14ac:dyDescent="0.2">
      <c r="A338" s="99"/>
      <c r="B338" s="131"/>
      <c r="C338" s="132"/>
      <c r="D338" s="53"/>
      <c r="E338" s="123"/>
      <c r="F338" s="499" t="s">
        <v>93</v>
      </c>
      <c r="G338" s="500"/>
      <c r="H338" s="28"/>
      <c r="I338" s="28"/>
      <c r="J338" s="28"/>
      <c r="K338" s="28"/>
      <c r="L338" s="28"/>
      <c r="M338" s="28"/>
      <c r="N338" s="238"/>
      <c r="O338" s="181" t="s">
        <v>458</v>
      </c>
      <c r="P338" s="173" t="s">
        <v>361</v>
      </c>
      <c r="Q338" s="165" t="s">
        <v>96</v>
      </c>
      <c r="R338" s="31" t="s">
        <v>321</v>
      </c>
      <c r="S338" s="274">
        <f>S340</f>
        <v>15000</v>
      </c>
      <c r="T338" s="142">
        <f>T340</f>
        <v>0</v>
      </c>
      <c r="U338" s="333">
        <f t="shared" si="24"/>
        <v>0</v>
      </c>
    </row>
    <row r="339" spans="1:21" s="102" customFormat="1" ht="63" customHeight="1" x14ac:dyDescent="0.2">
      <c r="A339" s="99"/>
      <c r="B339" s="131"/>
      <c r="C339" s="132"/>
      <c r="D339" s="53"/>
      <c r="E339" s="123"/>
      <c r="F339" s="496" t="s">
        <v>254</v>
      </c>
      <c r="G339" s="497"/>
      <c r="H339" s="28"/>
      <c r="I339" s="28"/>
      <c r="J339" s="28"/>
      <c r="K339" s="28"/>
      <c r="L339" s="28"/>
      <c r="M339" s="28"/>
      <c r="N339" s="238"/>
      <c r="O339" s="181" t="s">
        <v>458</v>
      </c>
      <c r="P339" s="173" t="s">
        <v>361</v>
      </c>
      <c r="Q339" s="165" t="s">
        <v>97</v>
      </c>
      <c r="R339" s="31" t="s">
        <v>321</v>
      </c>
      <c r="S339" s="274">
        <f>S340</f>
        <v>15000</v>
      </c>
      <c r="T339" s="142">
        <f>T340</f>
        <v>0</v>
      </c>
      <c r="U339" s="333">
        <f t="shared" si="24"/>
        <v>0</v>
      </c>
    </row>
    <row r="340" spans="1:21" s="102" customFormat="1" ht="35.25" customHeight="1" x14ac:dyDescent="0.2">
      <c r="A340" s="99"/>
      <c r="B340" s="131"/>
      <c r="C340" s="132"/>
      <c r="D340" s="53"/>
      <c r="E340" s="123"/>
      <c r="F340" s="499" t="s">
        <v>393</v>
      </c>
      <c r="G340" s="500"/>
      <c r="H340" s="28"/>
      <c r="I340" s="28"/>
      <c r="J340" s="28"/>
      <c r="K340" s="28"/>
      <c r="L340" s="28"/>
      <c r="M340" s="28"/>
      <c r="N340" s="238"/>
      <c r="O340" s="181" t="s">
        <v>458</v>
      </c>
      <c r="P340" s="173" t="s">
        <v>361</v>
      </c>
      <c r="Q340" s="165" t="s">
        <v>97</v>
      </c>
      <c r="R340" s="148" t="s">
        <v>392</v>
      </c>
      <c r="S340" s="316">
        <f>S341</f>
        <v>15000</v>
      </c>
      <c r="T340" s="142">
        <f>T341</f>
        <v>0</v>
      </c>
      <c r="U340" s="333">
        <f t="shared" si="24"/>
        <v>0</v>
      </c>
    </row>
    <row r="341" spans="1:21" s="102" customFormat="1" ht="51.75" customHeight="1" x14ac:dyDescent="0.2">
      <c r="A341" s="99"/>
      <c r="B341" s="131"/>
      <c r="C341" s="132"/>
      <c r="D341" s="53"/>
      <c r="E341" s="123"/>
      <c r="F341" s="499" t="s">
        <v>462</v>
      </c>
      <c r="G341" s="500"/>
      <c r="H341" s="28"/>
      <c r="I341" s="28"/>
      <c r="J341" s="28"/>
      <c r="K341" s="28"/>
      <c r="L341" s="28"/>
      <c r="M341" s="28"/>
      <c r="N341" s="238"/>
      <c r="O341" s="181" t="s">
        <v>458</v>
      </c>
      <c r="P341" s="173" t="s">
        <v>361</v>
      </c>
      <c r="Q341" s="165" t="s">
        <v>97</v>
      </c>
      <c r="R341" s="133" t="s">
        <v>461</v>
      </c>
      <c r="S341" s="320">
        <v>15000</v>
      </c>
      <c r="T341" s="142">
        <v>0</v>
      </c>
      <c r="U341" s="333">
        <f t="shared" si="24"/>
        <v>0</v>
      </c>
    </row>
    <row r="342" spans="1:21" s="102" customFormat="1" ht="25.5" customHeight="1" x14ac:dyDescent="0.2">
      <c r="A342" s="99"/>
      <c r="B342" s="131"/>
      <c r="C342" s="132"/>
      <c r="D342" s="53"/>
      <c r="E342" s="123"/>
      <c r="F342" s="486" t="s">
        <v>377</v>
      </c>
      <c r="G342" s="487"/>
      <c r="H342" s="19"/>
      <c r="I342" s="19"/>
      <c r="J342" s="19"/>
      <c r="K342" s="19"/>
      <c r="L342" s="19"/>
      <c r="M342" s="28"/>
      <c r="N342" s="28">
        <f>M342-H342</f>
        <v>0</v>
      </c>
      <c r="O342" s="156" t="s">
        <v>458</v>
      </c>
      <c r="P342" s="20" t="s">
        <v>273</v>
      </c>
      <c r="Q342" s="20" t="s">
        <v>486</v>
      </c>
      <c r="R342" s="20" t="s">
        <v>321</v>
      </c>
      <c r="S342" s="315">
        <f>S343+S364+S358</f>
        <v>46331096.18</v>
      </c>
      <c r="T342" s="140">
        <f>T343+T364+T358</f>
        <v>20974652.899999999</v>
      </c>
      <c r="U342" s="379">
        <f t="shared" si="24"/>
        <v>45.271220906390383</v>
      </c>
    </row>
    <row r="343" spans="1:21" s="102" customFormat="1" ht="50.25" customHeight="1" x14ac:dyDescent="0.2">
      <c r="A343" s="99"/>
      <c r="B343" s="131"/>
      <c r="C343" s="132"/>
      <c r="D343" s="53"/>
      <c r="E343" s="123"/>
      <c r="F343" s="503" t="s">
        <v>219</v>
      </c>
      <c r="G343" s="503"/>
      <c r="H343" s="28" t="e">
        <f>H346+#REF!+#REF!</f>
        <v>#REF!</v>
      </c>
      <c r="I343" s="28" t="e">
        <f>I346+#REF!+#REF!</f>
        <v>#REF!</v>
      </c>
      <c r="J343" s="28" t="e">
        <f>J346+#REF!+#REF!</f>
        <v>#REF!</v>
      </c>
      <c r="K343" s="28" t="e">
        <f>K346+#REF!+#REF!</f>
        <v>#REF!</v>
      </c>
      <c r="L343" s="28" t="e">
        <f>L346+#REF!+#REF!</f>
        <v>#REF!</v>
      </c>
      <c r="M343" s="28" t="e">
        <f>M346+#REF!+#REF!</f>
        <v>#REF!</v>
      </c>
      <c r="N343" s="28" t="e">
        <f>N346+#REF!+#REF!</f>
        <v>#REF!</v>
      </c>
      <c r="O343" s="116" t="s">
        <v>458</v>
      </c>
      <c r="P343" s="31" t="s">
        <v>292</v>
      </c>
      <c r="Q343" s="31" t="s">
        <v>514</v>
      </c>
      <c r="R343" s="31" t="s">
        <v>321</v>
      </c>
      <c r="S343" s="274">
        <f>S344</f>
        <v>31569296.18</v>
      </c>
      <c r="T343" s="142">
        <f>T344</f>
        <v>14050804.649999999</v>
      </c>
      <c r="U343" s="333">
        <f t="shared" si="24"/>
        <v>44.507817247131285</v>
      </c>
    </row>
    <row r="344" spans="1:21" s="102" customFormat="1" ht="34.5" customHeight="1" x14ac:dyDescent="0.2">
      <c r="A344" s="99"/>
      <c r="B344" s="131"/>
      <c r="C344" s="132"/>
      <c r="D344" s="53"/>
      <c r="E344" s="123"/>
      <c r="F344" s="499" t="s">
        <v>236</v>
      </c>
      <c r="G344" s="502"/>
      <c r="H344" s="28"/>
      <c r="I344" s="28"/>
      <c r="J344" s="28"/>
      <c r="K344" s="28"/>
      <c r="L344" s="28"/>
      <c r="M344" s="28"/>
      <c r="N344" s="28"/>
      <c r="O344" s="116" t="s">
        <v>458</v>
      </c>
      <c r="P344" s="31" t="s">
        <v>292</v>
      </c>
      <c r="Q344" s="31" t="s">
        <v>513</v>
      </c>
      <c r="R344" s="31" t="s">
        <v>321</v>
      </c>
      <c r="S344" s="274">
        <f>S345</f>
        <v>31569296.18</v>
      </c>
      <c r="T344" s="142">
        <f>T345</f>
        <v>14050804.649999999</v>
      </c>
      <c r="U344" s="333">
        <f t="shared" si="24"/>
        <v>44.507817247131285</v>
      </c>
    </row>
    <row r="345" spans="1:21" s="102" customFormat="1" ht="38.25" customHeight="1" x14ac:dyDescent="0.2">
      <c r="A345" s="99"/>
      <c r="B345" s="131"/>
      <c r="C345" s="132"/>
      <c r="D345" s="53"/>
      <c r="E345" s="123"/>
      <c r="F345" s="499" t="s">
        <v>225</v>
      </c>
      <c r="G345" s="502"/>
      <c r="H345" s="28"/>
      <c r="I345" s="28"/>
      <c r="J345" s="28"/>
      <c r="K345" s="28"/>
      <c r="L345" s="28"/>
      <c r="M345" s="28"/>
      <c r="N345" s="28"/>
      <c r="O345" s="116" t="s">
        <v>458</v>
      </c>
      <c r="P345" s="31" t="s">
        <v>292</v>
      </c>
      <c r="Q345" s="31" t="s">
        <v>160</v>
      </c>
      <c r="R345" s="31" t="s">
        <v>321</v>
      </c>
      <c r="S345" s="274">
        <f>S346+S349+S352+S355</f>
        <v>31569296.18</v>
      </c>
      <c r="T345" s="142">
        <f>T346+T349+T352+T355</f>
        <v>14050804.649999999</v>
      </c>
      <c r="U345" s="333">
        <f t="shared" si="24"/>
        <v>44.507817247131285</v>
      </c>
    </row>
    <row r="346" spans="1:21" s="102" customFormat="1" ht="54" customHeight="1" x14ac:dyDescent="0.2">
      <c r="A346" s="99"/>
      <c r="B346" s="131"/>
      <c r="C346" s="132"/>
      <c r="D346" s="53"/>
      <c r="E346" s="123"/>
      <c r="F346" s="503" t="s">
        <v>433</v>
      </c>
      <c r="G346" s="503"/>
      <c r="H346" s="28">
        <f>132722+3788</f>
        <v>136510</v>
      </c>
      <c r="I346" s="28"/>
      <c r="J346" s="28"/>
      <c r="K346" s="28">
        <v>3473</v>
      </c>
      <c r="L346" s="28"/>
      <c r="M346" s="28">
        <f>H346+I346+J346+K346+L346</f>
        <v>139983</v>
      </c>
      <c r="N346" s="28">
        <f>M346-H346</f>
        <v>3473</v>
      </c>
      <c r="O346" s="116" t="s">
        <v>458</v>
      </c>
      <c r="P346" s="31" t="s">
        <v>292</v>
      </c>
      <c r="Q346" s="31" t="s">
        <v>159</v>
      </c>
      <c r="R346" s="31" t="s">
        <v>321</v>
      </c>
      <c r="S346" s="274">
        <f>S347</f>
        <v>21243200</v>
      </c>
      <c r="T346" s="142">
        <f>T347</f>
        <v>9670590.0099999998</v>
      </c>
      <c r="U346" s="333">
        <f t="shared" si="24"/>
        <v>45.523226303005195</v>
      </c>
    </row>
    <row r="347" spans="1:21" s="102" customFormat="1" ht="49.5" customHeight="1" x14ac:dyDescent="0.2">
      <c r="A347" s="99"/>
      <c r="B347" s="131"/>
      <c r="C347" s="132"/>
      <c r="D347" s="53"/>
      <c r="E347" s="123"/>
      <c r="F347" s="503" t="s">
        <v>255</v>
      </c>
      <c r="G347" s="503"/>
      <c r="H347" s="116" t="s">
        <v>381</v>
      </c>
      <c r="I347" s="31" t="s">
        <v>292</v>
      </c>
      <c r="J347" s="31" t="s">
        <v>293</v>
      </c>
      <c r="K347" s="31" t="s">
        <v>321</v>
      </c>
      <c r="L347" s="29" t="e">
        <f>L349</f>
        <v>#REF!</v>
      </c>
      <c r="M347" s="28"/>
      <c r="N347" s="28"/>
      <c r="O347" s="116" t="s">
        <v>458</v>
      </c>
      <c r="P347" s="31" t="s">
        <v>292</v>
      </c>
      <c r="Q347" s="31" t="s">
        <v>159</v>
      </c>
      <c r="R347" s="31" t="s">
        <v>382</v>
      </c>
      <c r="S347" s="274">
        <f>S348</f>
        <v>21243200</v>
      </c>
      <c r="T347" s="142">
        <f>T348</f>
        <v>9670590.0099999998</v>
      </c>
      <c r="U347" s="333">
        <f t="shared" si="24"/>
        <v>45.523226303005195</v>
      </c>
    </row>
    <row r="348" spans="1:21" s="102" customFormat="1" ht="31.5" customHeight="1" x14ac:dyDescent="0.2">
      <c r="A348" s="99"/>
      <c r="B348" s="131"/>
      <c r="C348" s="132"/>
      <c r="D348" s="53"/>
      <c r="E348" s="123"/>
      <c r="F348" s="482" t="s">
        <v>469</v>
      </c>
      <c r="G348" s="484"/>
      <c r="H348" s="116"/>
      <c r="I348" s="31"/>
      <c r="J348" s="31"/>
      <c r="K348" s="31"/>
      <c r="L348" s="29"/>
      <c r="M348" s="28"/>
      <c r="N348" s="28"/>
      <c r="O348" s="116" t="s">
        <v>458</v>
      </c>
      <c r="P348" s="31" t="s">
        <v>292</v>
      </c>
      <c r="Q348" s="31" t="s">
        <v>159</v>
      </c>
      <c r="R348" s="31" t="s">
        <v>383</v>
      </c>
      <c r="S348" s="274">
        <v>21243200</v>
      </c>
      <c r="T348" s="142">
        <v>9670590.0099999998</v>
      </c>
      <c r="U348" s="333">
        <f t="shared" si="24"/>
        <v>45.523226303005195</v>
      </c>
    </row>
    <row r="349" spans="1:21" s="102" customFormat="1" ht="53.25" customHeight="1" x14ac:dyDescent="0.2">
      <c r="A349" s="99"/>
      <c r="B349" s="131"/>
      <c r="C349" s="132"/>
      <c r="D349" s="53"/>
      <c r="E349" s="123"/>
      <c r="F349" s="591" t="s">
        <v>256</v>
      </c>
      <c r="G349" s="591"/>
      <c r="H349" s="116" t="s">
        <v>381</v>
      </c>
      <c r="I349" s="31" t="s">
        <v>292</v>
      </c>
      <c r="J349" s="31" t="s">
        <v>293</v>
      </c>
      <c r="K349" s="31" t="s">
        <v>382</v>
      </c>
      <c r="L349" s="29" t="e">
        <f>L350</f>
        <v>#REF!</v>
      </c>
      <c r="M349" s="28"/>
      <c r="N349" s="28"/>
      <c r="O349" s="116" t="s">
        <v>458</v>
      </c>
      <c r="P349" s="31" t="s">
        <v>292</v>
      </c>
      <c r="Q349" s="31" t="s">
        <v>161</v>
      </c>
      <c r="R349" s="31" t="s">
        <v>321</v>
      </c>
      <c r="S349" s="274">
        <f>S350</f>
        <v>10175481.550000001</v>
      </c>
      <c r="T349" s="142">
        <f>T350</f>
        <v>4380214.6399999997</v>
      </c>
      <c r="U349" s="333">
        <f t="shared" si="24"/>
        <v>43.046755266339211</v>
      </c>
    </row>
    <row r="350" spans="1:21" s="102" customFormat="1" ht="56.25" customHeight="1" x14ac:dyDescent="0.2">
      <c r="A350" s="99"/>
      <c r="B350" s="131"/>
      <c r="C350" s="132"/>
      <c r="D350" s="53"/>
      <c r="E350" s="123"/>
      <c r="F350" s="503" t="s">
        <v>255</v>
      </c>
      <c r="G350" s="503"/>
      <c r="H350" s="116" t="s">
        <v>381</v>
      </c>
      <c r="I350" s="31" t="s">
        <v>292</v>
      </c>
      <c r="J350" s="31" t="s">
        <v>293</v>
      </c>
      <c r="K350" s="31" t="s">
        <v>383</v>
      </c>
      <c r="L350" s="29" t="e">
        <f>#REF!</f>
        <v>#REF!</v>
      </c>
      <c r="M350" s="28"/>
      <c r="N350" s="28"/>
      <c r="O350" s="116" t="s">
        <v>458</v>
      </c>
      <c r="P350" s="31" t="s">
        <v>292</v>
      </c>
      <c r="Q350" s="31" t="s">
        <v>161</v>
      </c>
      <c r="R350" s="31" t="s">
        <v>382</v>
      </c>
      <c r="S350" s="274">
        <f>S351</f>
        <v>10175481.550000001</v>
      </c>
      <c r="T350" s="142">
        <f>T351</f>
        <v>4380214.6399999997</v>
      </c>
      <c r="U350" s="333">
        <f t="shared" si="24"/>
        <v>43.046755266339211</v>
      </c>
    </row>
    <row r="351" spans="1:21" s="102" customFormat="1" ht="26.25" customHeight="1" x14ac:dyDescent="0.2">
      <c r="A351" s="99"/>
      <c r="B351" s="131"/>
      <c r="C351" s="132"/>
      <c r="D351" s="53"/>
      <c r="E351" s="123"/>
      <c r="F351" s="482" t="s">
        <v>469</v>
      </c>
      <c r="G351" s="484"/>
      <c r="H351" s="116"/>
      <c r="I351" s="31"/>
      <c r="J351" s="31"/>
      <c r="K351" s="31"/>
      <c r="L351" s="29"/>
      <c r="M351" s="28"/>
      <c r="N351" s="28"/>
      <c r="O351" s="116" t="s">
        <v>458</v>
      </c>
      <c r="P351" s="31" t="s">
        <v>292</v>
      </c>
      <c r="Q351" s="31" t="s">
        <v>161</v>
      </c>
      <c r="R351" s="31" t="s">
        <v>383</v>
      </c>
      <c r="S351" s="274">
        <v>10175481.550000001</v>
      </c>
      <c r="T351" s="142">
        <v>4380214.6399999997</v>
      </c>
      <c r="U351" s="333">
        <f t="shared" si="24"/>
        <v>43.046755266339211</v>
      </c>
    </row>
    <row r="352" spans="1:21" s="102" customFormat="1" ht="99" customHeight="1" x14ac:dyDescent="0.2">
      <c r="A352" s="99"/>
      <c r="B352" s="131"/>
      <c r="C352" s="132"/>
      <c r="D352" s="53"/>
      <c r="E352" s="123"/>
      <c r="F352" s="635" t="s">
        <v>126</v>
      </c>
      <c r="G352" s="636"/>
      <c r="H352" s="25"/>
      <c r="I352" s="31"/>
      <c r="J352" s="31"/>
      <c r="K352" s="31"/>
      <c r="L352" s="29"/>
      <c r="M352" s="28"/>
      <c r="N352" s="28"/>
      <c r="O352" s="116" t="s">
        <v>458</v>
      </c>
      <c r="P352" s="31" t="s">
        <v>292</v>
      </c>
      <c r="Q352" s="31" t="s">
        <v>20</v>
      </c>
      <c r="R352" s="31" t="s">
        <v>321</v>
      </c>
      <c r="S352" s="274">
        <f>S353</f>
        <v>146096.18</v>
      </c>
      <c r="T352" s="142">
        <f>T353</f>
        <v>0</v>
      </c>
      <c r="U352" s="333">
        <f t="shared" si="24"/>
        <v>0</v>
      </c>
    </row>
    <row r="353" spans="1:21" s="102" customFormat="1" ht="46.5" customHeight="1" x14ac:dyDescent="0.2">
      <c r="A353" s="99"/>
      <c r="B353" s="131"/>
      <c r="C353" s="132"/>
      <c r="D353" s="53"/>
      <c r="E353" s="123"/>
      <c r="F353" s="503" t="s">
        <v>255</v>
      </c>
      <c r="G353" s="503"/>
      <c r="H353" s="25"/>
      <c r="I353" s="31"/>
      <c r="J353" s="31"/>
      <c r="K353" s="31"/>
      <c r="L353" s="29"/>
      <c r="M353" s="28"/>
      <c r="N353" s="28"/>
      <c r="O353" s="116" t="s">
        <v>458</v>
      </c>
      <c r="P353" s="31" t="s">
        <v>292</v>
      </c>
      <c r="Q353" s="31" t="s">
        <v>20</v>
      </c>
      <c r="R353" s="31" t="s">
        <v>382</v>
      </c>
      <c r="S353" s="274">
        <f>S354</f>
        <v>146096.18</v>
      </c>
      <c r="T353" s="142">
        <f>T354</f>
        <v>0</v>
      </c>
      <c r="U353" s="333">
        <f t="shared" si="24"/>
        <v>0</v>
      </c>
    </row>
    <row r="354" spans="1:21" s="102" customFormat="1" ht="26.25" customHeight="1" x14ac:dyDescent="0.2">
      <c r="A354" s="99"/>
      <c r="B354" s="131"/>
      <c r="C354" s="132"/>
      <c r="D354" s="53"/>
      <c r="E354" s="123"/>
      <c r="F354" s="482" t="s">
        <v>469</v>
      </c>
      <c r="G354" s="484"/>
      <c r="H354" s="25"/>
      <c r="I354" s="31"/>
      <c r="J354" s="31"/>
      <c r="K354" s="31"/>
      <c r="L354" s="29"/>
      <c r="M354" s="28"/>
      <c r="N354" s="28"/>
      <c r="O354" s="116" t="s">
        <v>458</v>
      </c>
      <c r="P354" s="31" t="s">
        <v>292</v>
      </c>
      <c r="Q354" s="31" t="s">
        <v>20</v>
      </c>
      <c r="R354" s="31" t="s">
        <v>383</v>
      </c>
      <c r="S354" s="274">
        <v>146096.18</v>
      </c>
      <c r="T354" s="142">
        <v>0</v>
      </c>
      <c r="U354" s="333">
        <f t="shared" si="24"/>
        <v>0</v>
      </c>
    </row>
    <row r="355" spans="1:21" s="102" customFormat="1" ht="71.25" customHeight="1" x14ac:dyDescent="0.2">
      <c r="A355" s="99"/>
      <c r="B355" s="131"/>
      <c r="C355" s="132"/>
      <c r="D355" s="53"/>
      <c r="E355" s="123"/>
      <c r="F355" s="566" t="s">
        <v>22</v>
      </c>
      <c r="G355" s="621"/>
      <c r="H355" s="25"/>
      <c r="I355" s="31"/>
      <c r="J355" s="31"/>
      <c r="K355" s="31"/>
      <c r="L355" s="29"/>
      <c r="M355" s="28"/>
      <c r="N355" s="28"/>
      <c r="O355" s="116" t="s">
        <v>458</v>
      </c>
      <c r="P355" s="31" t="s">
        <v>292</v>
      </c>
      <c r="Q355" s="31" t="s">
        <v>21</v>
      </c>
      <c r="R355" s="31" t="s">
        <v>321</v>
      </c>
      <c r="S355" s="274">
        <f>S356</f>
        <v>4518.45</v>
      </c>
      <c r="T355" s="142">
        <f>T356</f>
        <v>0</v>
      </c>
      <c r="U355" s="333">
        <f t="shared" si="24"/>
        <v>0</v>
      </c>
    </row>
    <row r="356" spans="1:21" s="102" customFormat="1" ht="57" customHeight="1" x14ac:dyDescent="0.2">
      <c r="A356" s="99"/>
      <c r="B356" s="131"/>
      <c r="C356" s="132"/>
      <c r="D356" s="53"/>
      <c r="E356" s="123"/>
      <c r="F356" s="503" t="s">
        <v>255</v>
      </c>
      <c r="G356" s="503"/>
      <c r="H356" s="25"/>
      <c r="I356" s="31"/>
      <c r="J356" s="31"/>
      <c r="K356" s="31"/>
      <c r="L356" s="29"/>
      <c r="M356" s="28"/>
      <c r="N356" s="28"/>
      <c r="O356" s="116" t="s">
        <v>458</v>
      </c>
      <c r="P356" s="31" t="s">
        <v>292</v>
      </c>
      <c r="Q356" s="31" t="s">
        <v>21</v>
      </c>
      <c r="R356" s="31" t="s">
        <v>382</v>
      </c>
      <c r="S356" s="274">
        <f>S357</f>
        <v>4518.45</v>
      </c>
      <c r="T356" s="142">
        <f>T357</f>
        <v>0</v>
      </c>
      <c r="U356" s="333">
        <f t="shared" si="24"/>
        <v>0</v>
      </c>
    </row>
    <row r="357" spans="1:21" s="102" customFormat="1" ht="26.25" customHeight="1" x14ac:dyDescent="0.2">
      <c r="A357" s="99"/>
      <c r="B357" s="131"/>
      <c r="C357" s="132"/>
      <c r="D357" s="53"/>
      <c r="E357" s="123"/>
      <c r="F357" s="482" t="s">
        <v>469</v>
      </c>
      <c r="G357" s="484"/>
      <c r="H357" s="25"/>
      <c r="I357" s="31"/>
      <c r="J357" s="31"/>
      <c r="K357" s="31"/>
      <c r="L357" s="29"/>
      <c r="M357" s="28"/>
      <c r="N357" s="28"/>
      <c r="O357" s="116" t="s">
        <v>458</v>
      </c>
      <c r="P357" s="31" t="s">
        <v>292</v>
      </c>
      <c r="Q357" s="31" t="s">
        <v>21</v>
      </c>
      <c r="R357" s="31" t="s">
        <v>383</v>
      </c>
      <c r="S357" s="274">
        <v>4518.45</v>
      </c>
      <c r="T357" s="142">
        <v>0</v>
      </c>
      <c r="U357" s="333">
        <f t="shared" si="24"/>
        <v>0</v>
      </c>
    </row>
    <row r="358" spans="1:21" s="102" customFormat="1" ht="33.75" customHeight="1" x14ac:dyDescent="0.2">
      <c r="A358" s="99"/>
      <c r="B358" s="131"/>
      <c r="C358" s="132"/>
      <c r="D358" s="53"/>
      <c r="E358" s="123"/>
      <c r="F358" s="499" t="s">
        <v>425</v>
      </c>
      <c r="G358" s="520"/>
      <c r="H358" s="502"/>
      <c r="I358" s="31"/>
      <c r="J358" s="31"/>
      <c r="K358" s="31"/>
      <c r="L358" s="29"/>
      <c r="M358" s="28"/>
      <c r="N358" s="28"/>
      <c r="O358" s="116" t="s">
        <v>458</v>
      </c>
      <c r="P358" s="31" t="s">
        <v>292</v>
      </c>
      <c r="Q358" s="31" t="s">
        <v>484</v>
      </c>
      <c r="R358" s="31" t="s">
        <v>321</v>
      </c>
      <c r="S358" s="274">
        <f t="shared" ref="S358:T362" si="25">S359</f>
        <v>531000</v>
      </c>
      <c r="T358" s="142">
        <f t="shared" si="25"/>
        <v>400000</v>
      </c>
      <c r="U358" s="333">
        <f t="shared" si="24"/>
        <v>75.329566854990588</v>
      </c>
    </row>
    <row r="359" spans="1:21" s="102" customFormat="1" ht="35.25" customHeight="1" x14ac:dyDescent="0.2">
      <c r="A359" s="99"/>
      <c r="B359" s="131"/>
      <c r="C359" s="132"/>
      <c r="D359" s="53"/>
      <c r="E359" s="123"/>
      <c r="F359" s="502" t="s">
        <v>426</v>
      </c>
      <c r="G359" s="503"/>
      <c r="H359" s="25"/>
      <c r="I359" s="31"/>
      <c r="J359" s="31"/>
      <c r="K359" s="31"/>
      <c r="L359" s="29"/>
      <c r="M359" s="28"/>
      <c r="N359" s="28"/>
      <c r="O359" s="116" t="s">
        <v>458</v>
      </c>
      <c r="P359" s="31" t="s">
        <v>292</v>
      </c>
      <c r="Q359" s="31" t="s">
        <v>485</v>
      </c>
      <c r="R359" s="31" t="s">
        <v>450</v>
      </c>
      <c r="S359" s="274">
        <f t="shared" si="25"/>
        <v>531000</v>
      </c>
      <c r="T359" s="142">
        <f t="shared" si="25"/>
        <v>400000</v>
      </c>
      <c r="U359" s="333">
        <f t="shared" si="24"/>
        <v>75.329566854990588</v>
      </c>
    </row>
    <row r="360" spans="1:21" s="102" customFormat="1" ht="38.25" customHeight="1" x14ac:dyDescent="0.2">
      <c r="A360" s="99"/>
      <c r="B360" s="131"/>
      <c r="C360" s="132"/>
      <c r="D360" s="53"/>
      <c r="E360" s="123"/>
      <c r="F360" s="507" t="s">
        <v>225</v>
      </c>
      <c r="G360" s="514"/>
      <c r="H360" s="25"/>
      <c r="I360" s="31"/>
      <c r="J360" s="31"/>
      <c r="K360" s="31"/>
      <c r="L360" s="29"/>
      <c r="M360" s="28"/>
      <c r="N360" s="28"/>
      <c r="O360" s="116" t="s">
        <v>458</v>
      </c>
      <c r="P360" s="31" t="s">
        <v>292</v>
      </c>
      <c r="Q360" s="31" t="s">
        <v>39</v>
      </c>
      <c r="R360" s="31" t="s">
        <v>321</v>
      </c>
      <c r="S360" s="316">
        <f t="shared" si="25"/>
        <v>531000</v>
      </c>
      <c r="T360" s="142">
        <f t="shared" si="25"/>
        <v>400000</v>
      </c>
      <c r="U360" s="333">
        <f t="shared" si="24"/>
        <v>75.329566854990588</v>
      </c>
    </row>
    <row r="361" spans="1:21" s="102" customFormat="1" ht="54" customHeight="1" x14ac:dyDescent="0.2">
      <c r="A361" s="99"/>
      <c r="B361" s="131"/>
      <c r="C361" s="132"/>
      <c r="D361" s="53"/>
      <c r="E361" s="123"/>
      <c r="F361" s="482" t="s">
        <v>184</v>
      </c>
      <c r="G361" s="484"/>
      <c r="H361" s="28"/>
      <c r="I361" s="31"/>
      <c r="J361" s="31"/>
      <c r="K361" s="31"/>
      <c r="L361" s="29"/>
      <c r="M361" s="28"/>
      <c r="N361" s="28"/>
      <c r="O361" s="116" t="s">
        <v>458</v>
      </c>
      <c r="P361" s="31" t="s">
        <v>292</v>
      </c>
      <c r="Q361" s="133" t="s">
        <v>185</v>
      </c>
      <c r="R361" s="133" t="s">
        <v>321</v>
      </c>
      <c r="S361" s="369">
        <f t="shared" si="25"/>
        <v>531000</v>
      </c>
      <c r="T361" s="333">
        <f t="shared" si="25"/>
        <v>400000</v>
      </c>
      <c r="U361" s="333">
        <f t="shared" si="24"/>
        <v>75.329566854990588</v>
      </c>
    </row>
    <row r="362" spans="1:21" s="102" customFormat="1" ht="54.75" customHeight="1" x14ac:dyDescent="0.2">
      <c r="A362" s="99"/>
      <c r="B362" s="131"/>
      <c r="C362" s="132"/>
      <c r="D362" s="53"/>
      <c r="E362" s="123"/>
      <c r="F362" s="503" t="s">
        <v>255</v>
      </c>
      <c r="G362" s="503"/>
      <c r="H362" s="28"/>
      <c r="I362" s="31"/>
      <c r="J362" s="31"/>
      <c r="K362" s="31"/>
      <c r="L362" s="29"/>
      <c r="M362" s="28"/>
      <c r="N362" s="28"/>
      <c r="O362" s="116" t="s">
        <v>458</v>
      </c>
      <c r="P362" s="31" t="s">
        <v>292</v>
      </c>
      <c r="Q362" s="133" t="s">
        <v>185</v>
      </c>
      <c r="R362" s="133" t="s">
        <v>382</v>
      </c>
      <c r="S362" s="369">
        <f t="shared" si="25"/>
        <v>531000</v>
      </c>
      <c r="T362" s="333">
        <f t="shared" si="25"/>
        <v>400000</v>
      </c>
      <c r="U362" s="333">
        <f t="shared" si="24"/>
        <v>75.329566854990588</v>
      </c>
    </row>
    <row r="363" spans="1:21" s="102" customFormat="1" ht="26.25" customHeight="1" x14ac:dyDescent="0.2">
      <c r="A363" s="99"/>
      <c r="B363" s="131"/>
      <c r="C363" s="132"/>
      <c r="D363" s="53"/>
      <c r="E363" s="123"/>
      <c r="F363" s="482" t="s">
        <v>469</v>
      </c>
      <c r="G363" s="484"/>
      <c r="H363" s="28"/>
      <c r="I363" s="31"/>
      <c r="J363" s="31"/>
      <c r="K363" s="31"/>
      <c r="L363" s="29"/>
      <c r="M363" s="28"/>
      <c r="N363" s="28"/>
      <c r="O363" s="116" t="s">
        <v>458</v>
      </c>
      <c r="P363" s="31" t="s">
        <v>292</v>
      </c>
      <c r="Q363" s="133" t="s">
        <v>185</v>
      </c>
      <c r="R363" s="133" t="s">
        <v>383</v>
      </c>
      <c r="S363" s="369">
        <v>531000</v>
      </c>
      <c r="T363" s="333">
        <v>400000</v>
      </c>
      <c r="U363" s="333">
        <f t="shared" si="24"/>
        <v>75.329566854990588</v>
      </c>
    </row>
    <row r="364" spans="1:21" s="102" customFormat="1" ht="32.25" customHeight="1" x14ac:dyDescent="0.2">
      <c r="A364" s="99"/>
      <c r="B364" s="131"/>
      <c r="C364" s="132"/>
      <c r="D364" s="53"/>
      <c r="E364" s="123"/>
      <c r="F364" s="579" t="s">
        <v>472</v>
      </c>
      <c r="G364" s="580"/>
      <c r="H364" s="19"/>
      <c r="I364" s="19"/>
      <c r="J364" s="19"/>
      <c r="K364" s="19"/>
      <c r="L364" s="19"/>
      <c r="M364" s="19"/>
      <c r="N364" s="19"/>
      <c r="O364" s="156" t="s">
        <v>458</v>
      </c>
      <c r="P364" s="20" t="s">
        <v>334</v>
      </c>
      <c r="Q364" s="20" t="s">
        <v>486</v>
      </c>
      <c r="R364" s="20" t="s">
        <v>321</v>
      </c>
      <c r="S364" s="315">
        <f>S366</f>
        <v>14230800</v>
      </c>
      <c r="T364" s="140">
        <f>T366</f>
        <v>6523848.25</v>
      </c>
      <c r="U364" s="379">
        <f t="shared" si="24"/>
        <v>45.843158852629507</v>
      </c>
    </row>
    <row r="365" spans="1:21" s="102" customFormat="1" ht="50.25" customHeight="1" x14ac:dyDescent="0.2">
      <c r="A365" s="99"/>
      <c r="B365" s="131"/>
      <c r="C365" s="132"/>
      <c r="D365" s="53"/>
      <c r="E365" s="123"/>
      <c r="F365" s="499" t="s">
        <v>219</v>
      </c>
      <c r="G365" s="500"/>
      <c r="H365" s="28"/>
      <c r="I365" s="28"/>
      <c r="J365" s="28"/>
      <c r="K365" s="28"/>
      <c r="L365" s="28"/>
      <c r="M365" s="28"/>
      <c r="N365" s="28"/>
      <c r="O365" s="116" t="s">
        <v>458</v>
      </c>
      <c r="P365" s="31" t="s">
        <v>334</v>
      </c>
      <c r="Q365" s="31" t="s">
        <v>514</v>
      </c>
      <c r="R365" s="31" t="s">
        <v>321</v>
      </c>
      <c r="S365" s="274">
        <f>S366</f>
        <v>14230800</v>
      </c>
      <c r="T365" s="142">
        <f>T366</f>
        <v>6523848.25</v>
      </c>
      <c r="U365" s="333">
        <f t="shared" si="24"/>
        <v>45.843158852629507</v>
      </c>
    </row>
    <row r="366" spans="1:21" s="102" customFormat="1" ht="32.25" customHeight="1" x14ac:dyDescent="0.2">
      <c r="A366" s="99"/>
      <c r="B366" s="131"/>
      <c r="C366" s="132"/>
      <c r="D366" s="53"/>
      <c r="E366" s="123"/>
      <c r="F366" s="503" t="s">
        <v>236</v>
      </c>
      <c r="G366" s="503"/>
      <c r="H366" s="28"/>
      <c r="I366" s="28"/>
      <c r="J366" s="28"/>
      <c r="K366" s="28"/>
      <c r="L366" s="28"/>
      <c r="M366" s="28"/>
      <c r="N366" s="28"/>
      <c r="O366" s="116" t="s">
        <v>458</v>
      </c>
      <c r="P366" s="31" t="s">
        <v>334</v>
      </c>
      <c r="Q366" s="31" t="s">
        <v>513</v>
      </c>
      <c r="R366" s="31" t="s">
        <v>321</v>
      </c>
      <c r="S366" s="274">
        <f>S368</f>
        <v>14230800</v>
      </c>
      <c r="T366" s="142">
        <f>T368</f>
        <v>6523848.25</v>
      </c>
      <c r="U366" s="333">
        <f t="shared" si="24"/>
        <v>45.843158852629507</v>
      </c>
    </row>
    <row r="367" spans="1:21" s="102" customFormat="1" ht="33" customHeight="1" x14ac:dyDescent="0.2">
      <c r="A367" s="99"/>
      <c r="B367" s="131"/>
      <c r="C367" s="132"/>
      <c r="D367" s="53"/>
      <c r="E367" s="123"/>
      <c r="F367" s="507" t="s">
        <v>178</v>
      </c>
      <c r="G367" s="577"/>
      <c r="H367" s="28"/>
      <c r="I367" s="28"/>
      <c r="J367" s="28"/>
      <c r="K367" s="28"/>
      <c r="L367" s="28"/>
      <c r="M367" s="28"/>
      <c r="N367" s="28"/>
      <c r="O367" s="116" t="s">
        <v>458</v>
      </c>
      <c r="P367" s="31" t="s">
        <v>334</v>
      </c>
      <c r="Q367" s="31" t="s">
        <v>160</v>
      </c>
      <c r="R367" s="31" t="s">
        <v>321</v>
      </c>
      <c r="S367" s="274">
        <f>S368</f>
        <v>14230800</v>
      </c>
      <c r="T367" s="142">
        <f>T368</f>
        <v>6523848.25</v>
      </c>
      <c r="U367" s="333">
        <f t="shared" si="24"/>
        <v>45.843158852629507</v>
      </c>
    </row>
    <row r="368" spans="1:21" s="102" customFormat="1" ht="48.75" customHeight="1" x14ac:dyDescent="0.2">
      <c r="A368" s="99"/>
      <c r="B368" s="131"/>
      <c r="C368" s="132"/>
      <c r="D368" s="53"/>
      <c r="E368" s="123"/>
      <c r="F368" s="531" t="s">
        <v>432</v>
      </c>
      <c r="G368" s="578"/>
      <c r="H368" s="28"/>
      <c r="I368" s="28"/>
      <c r="J368" s="28"/>
      <c r="K368" s="28"/>
      <c r="L368" s="28"/>
      <c r="M368" s="28"/>
      <c r="N368" s="28"/>
      <c r="O368" s="116" t="s">
        <v>458</v>
      </c>
      <c r="P368" s="31" t="s">
        <v>334</v>
      </c>
      <c r="Q368" s="31" t="s">
        <v>162</v>
      </c>
      <c r="R368" s="31" t="s">
        <v>321</v>
      </c>
      <c r="S368" s="274">
        <f>S369+S371+S373</f>
        <v>14230800</v>
      </c>
      <c r="T368" s="142">
        <f>T369+T371+T373</f>
        <v>6523848.25</v>
      </c>
      <c r="U368" s="333">
        <f t="shared" si="24"/>
        <v>45.843158852629507</v>
      </c>
    </row>
    <row r="369" spans="1:21" s="102" customFormat="1" ht="95.25" customHeight="1" x14ac:dyDescent="0.2">
      <c r="A369" s="99"/>
      <c r="B369" s="131"/>
      <c r="C369" s="132"/>
      <c r="D369" s="53"/>
      <c r="E369" s="123"/>
      <c r="F369" s="499" t="s">
        <v>389</v>
      </c>
      <c r="G369" s="500"/>
      <c r="H369" s="28"/>
      <c r="I369" s="28"/>
      <c r="J369" s="28"/>
      <c r="K369" s="28"/>
      <c r="L369" s="28"/>
      <c r="M369" s="28"/>
      <c r="N369" s="28"/>
      <c r="O369" s="116" t="s">
        <v>458</v>
      </c>
      <c r="P369" s="31" t="s">
        <v>334</v>
      </c>
      <c r="Q369" s="31" t="s">
        <v>162</v>
      </c>
      <c r="R369" s="31" t="s">
        <v>390</v>
      </c>
      <c r="S369" s="274">
        <f>S370</f>
        <v>13305700</v>
      </c>
      <c r="T369" s="142">
        <f>T370</f>
        <v>6125137.1799999997</v>
      </c>
      <c r="U369" s="333">
        <f t="shared" si="24"/>
        <v>46.03393417858512</v>
      </c>
    </row>
    <row r="370" spans="1:21" s="102" customFormat="1" ht="32.25" customHeight="1" x14ac:dyDescent="0.2">
      <c r="A370" s="99"/>
      <c r="B370" s="131"/>
      <c r="C370" s="132"/>
      <c r="D370" s="53"/>
      <c r="E370" s="123"/>
      <c r="F370" s="524" t="s">
        <v>464</v>
      </c>
      <c r="G370" s="525"/>
      <c r="H370" s="28"/>
      <c r="I370" s="28"/>
      <c r="J370" s="28"/>
      <c r="K370" s="28"/>
      <c r="L370" s="28"/>
      <c r="M370" s="28"/>
      <c r="N370" s="28"/>
      <c r="O370" s="116" t="s">
        <v>458</v>
      </c>
      <c r="P370" s="31" t="s">
        <v>334</v>
      </c>
      <c r="Q370" s="31" t="s">
        <v>162</v>
      </c>
      <c r="R370" s="31" t="s">
        <v>463</v>
      </c>
      <c r="S370" s="274">
        <v>13305700</v>
      </c>
      <c r="T370" s="142">
        <v>6125137.1799999997</v>
      </c>
      <c r="U370" s="333">
        <f t="shared" si="24"/>
        <v>46.03393417858512</v>
      </c>
    </row>
    <row r="371" spans="1:21" s="102" customFormat="1" ht="32.25" customHeight="1" x14ac:dyDescent="0.2">
      <c r="A371" s="99"/>
      <c r="B371" s="131"/>
      <c r="C371" s="132"/>
      <c r="D371" s="53"/>
      <c r="E371" s="123"/>
      <c r="F371" s="499" t="s">
        <v>393</v>
      </c>
      <c r="G371" s="500"/>
      <c r="H371" s="28"/>
      <c r="I371" s="28"/>
      <c r="J371" s="28"/>
      <c r="K371" s="28"/>
      <c r="L371" s="28"/>
      <c r="M371" s="28"/>
      <c r="N371" s="28"/>
      <c r="O371" s="116" t="s">
        <v>458</v>
      </c>
      <c r="P371" s="31" t="s">
        <v>334</v>
      </c>
      <c r="Q371" s="31" t="s">
        <v>162</v>
      </c>
      <c r="R371" s="31" t="s">
        <v>392</v>
      </c>
      <c r="S371" s="274">
        <f>S372</f>
        <v>912500</v>
      </c>
      <c r="T371" s="142">
        <f>T372</f>
        <v>394443.57</v>
      </c>
      <c r="U371" s="333">
        <f t="shared" si="24"/>
        <v>43.226692602739725</v>
      </c>
    </row>
    <row r="372" spans="1:21" s="102" customFormat="1" ht="50.25" customHeight="1" x14ac:dyDescent="0.2">
      <c r="A372" s="99"/>
      <c r="B372" s="131"/>
      <c r="C372" s="132"/>
      <c r="D372" s="53"/>
      <c r="E372" s="123"/>
      <c r="F372" s="499" t="s">
        <v>462</v>
      </c>
      <c r="G372" s="500"/>
      <c r="H372" s="28"/>
      <c r="I372" s="28"/>
      <c r="J372" s="28"/>
      <c r="K372" s="28"/>
      <c r="L372" s="28"/>
      <c r="M372" s="28"/>
      <c r="N372" s="28"/>
      <c r="O372" s="116" t="s">
        <v>458</v>
      </c>
      <c r="P372" s="31" t="s">
        <v>334</v>
      </c>
      <c r="Q372" s="31" t="s">
        <v>162</v>
      </c>
      <c r="R372" s="31" t="s">
        <v>461</v>
      </c>
      <c r="S372" s="274">
        <v>912500</v>
      </c>
      <c r="T372" s="142">
        <v>394443.57</v>
      </c>
      <c r="U372" s="333">
        <f t="shared" si="24"/>
        <v>43.226692602739725</v>
      </c>
    </row>
    <row r="373" spans="1:21" s="102" customFormat="1" ht="24.75" customHeight="1" x14ac:dyDescent="0.2">
      <c r="A373" s="99"/>
      <c r="B373" s="131"/>
      <c r="C373" s="132"/>
      <c r="D373" s="53"/>
      <c r="E373" s="123"/>
      <c r="F373" s="499" t="s">
        <v>395</v>
      </c>
      <c r="G373" s="500"/>
      <c r="H373" s="28"/>
      <c r="I373" s="28"/>
      <c r="J373" s="28"/>
      <c r="K373" s="28"/>
      <c r="L373" s="28"/>
      <c r="M373" s="28"/>
      <c r="N373" s="28"/>
      <c r="O373" s="116" t="s">
        <v>458</v>
      </c>
      <c r="P373" s="31" t="s">
        <v>334</v>
      </c>
      <c r="Q373" s="31" t="s">
        <v>162</v>
      </c>
      <c r="R373" s="31" t="s">
        <v>396</v>
      </c>
      <c r="S373" s="274">
        <f>S374</f>
        <v>12600</v>
      </c>
      <c r="T373" s="142">
        <f>T374</f>
        <v>4267.5</v>
      </c>
      <c r="U373" s="333">
        <f t="shared" si="24"/>
        <v>33.86904761904762</v>
      </c>
    </row>
    <row r="374" spans="1:21" s="102" customFormat="1" ht="32.25" customHeight="1" x14ac:dyDescent="0.2">
      <c r="A374" s="99"/>
      <c r="B374" s="131"/>
      <c r="C374" s="132"/>
      <c r="D374" s="53"/>
      <c r="E374" s="123"/>
      <c r="F374" s="499" t="s">
        <v>467</v>
      </c>
      <c r="G374" s="500"/>
      <c r="H374" s="28"/>
      <c r="I374" s="28"/>
      <c r="J374" s="28"/>
      <c r="K374" s="28"/>
      <c r="L374" s="28"/>
      <c r="M374" s="28"/>
      <c r="N374" s="28"/>
      <c r="O374" s="116" t="s">
        <v>458</v>
      </c>
      <c r="P374" s="31" t="s">
        <v>334</v>
      </c>
      <c r="Q374" s="31" t="s">
        <v>162</v>
      </c>
      <c r="R374" s="31" t="s">
        <v>468</v>
      </c>
      <c r="S374" s="316">
        <f>19600-7000</f>
        <v>12600</v>
      </c>
      <c r="T374" s="142">
        <v>4267.5</v>
      </c>
      <c r="U374" s="333">
        <f t="shared" si="24"/>
        <v>33.86904761904762</v>
      </c>
    </row>
    <row r="375" spans="1:21" s="102" customFormat="1" ht="32.25" customHeight="1" x14ac:dyDescent="0.2">
      <c r="A375" s="99"/>
      <c r="B375" s="131"/>
      <c r="C375" s="132"/>
      <c r="D375" s="53"/>
      <c r="E375" s="123"/>
      <c r="F375" s="486" t="s">
        <v>275</v>
      </c>
      <c r="G375" s="487"/>
      <c r="H375" s="4"/>
      <c r="I375" s="4"/>
      <c r="J375" s="4"/>
      <c r="K375" s="4"/>
      <c r="L375" s="4"/>
      <c r="M375" s="4"/>
      <c r="N375" s="4"/>
      <c r="O375" s="141" t="s">
        <v>458</v>
      </c>
      <c r="P375" s="162">
        <v>1000</v>
      </c>
      <c r="Q375" s="162" t="s">
        <v>486</v>
      </c>
      <c r="R375" s="163" t="s">
        <v>321</v>
      </c>
      <c r="S375" s="353">
        <f t="shared" ref="S375:T377" si="26">S376</f>
        <v>100000</v>
      </c>
      <c r="T375" s="140">
        <f t="shared" si="26"/>
        <v>0</v>
      </c>
      <c r="U375" s="379">
        <f t="shared" si="24"/>
        <v>0</v>
      </c>
    </row>
    <row r="376" spans="1:21" s="102" customFormat="1" ht="32.25" customHeight="1" x14ac:dyDescent="0.2">
      <c r="A376" s="99"/>
      <c r="B376" s="131"/>
      <c r="C376" s="132"/>
      <c r="D376" s="53"/>
      <c r="E376" s="123"/>
      <c r="F376" s="595" t="s">
        <v>81</v>
      </c>
      <c r="G376" s="627"/>
      <c r="H376" s="296"/>
      <c r="I376" s="296"/>
      <c r="J376" s="296"/>
      <c r="K376" s="296"/>
      <c r="L376" s="296"/>
      <c r="M376" s="296"/>
      <c r="N376" s="296"/>
      <c r="O376" s="156" t="s">
        <v>458</v>
      </c>
      <c r="P376" s="294" t="s">
        <v>82</v>
      </c>
      <c r="Q376" s="294" t="s">
        <v>486</v>
      </c>
      <c r="R376" s="294" t="s">
        <v>321</v>
      </c>
      <c r="S376" s="370">
        <f t="shared" si="26"/>
        <v>100000</v>
      </c>
      <c r="T376" s="254">
        <f t="shared" si="26"/>
        <v>0</v>
      </c>
      <c r="U376" s="379">
        <f t="shared" si="24"/>
        <v>0</v>
      </c>
    </row>
    <row r="377" spans="1:21" s="102" customFormat="1" ht="32.25" customHeight="1" x14ac:dyDescent="0.2">
      <c r="A377" s="99"/>
      <c r="B377" s="131"/>
      <c r="C377" s="132"/>
      <c r="D377" s="53"/>
      <c r="E377" s="123"/>
      <c r="F377" s="499" t="s">
        <v>425</v>
      </c>
      <c r="G377" s="520"/>
      <c r="H377" s="502"/>
      <c r="I377" s="293"/>
      <c r="J377" s="293"/>
      <c r="K377" s="293"/>
      <c r="L377" s="293"/>
      <c r="M377" s="293"/>
      <c r="N377" s="293"/>
      <c r="O377" s="116" t="s">
        <v>458</v>
      </c>
      <c r="P377" s="295" t="s">
        <v>82</v>
      </c>
      <c r="Q377" s="133" t="s">
        <v>484</v>
      </c>
      <c r="R377" s="295" t="s">
        <v>321</v>
      </c>
      <c r="S377" s="291">
        <f t="shared" si="26"/>
        <v>100000</v>
      </c>
      <c r="T377" s="256">
        <f t="shared" si="26"/>
        <v>0</v>
      </c>
      <c r="U377" s="333">
        <f t="shared" si="24"/>
        <v>0</v>
      </c>
    </row>
    <row r="378" spans="1:21" s="102" customFormat="1" ht="41.25" customHeight="1" x14ac:dyDescent="0.2">
      <c r="A378" s="99"/>
      <c r="B378" s="131"/>
      <c r="C378" s="132"/>
      <c r="D378" s="53"/>
      <c r="E378" s="123"/>
      <c r="F378" s="502" t="s">
        <v>426</v>
      </c>
      <c r="G378" s="503"/>
      <c r="H378" s="25"/>
      <c r="I378" s="293"/>
      <c r="J378" s="293"/>
      <c r="K378" s="293"/>
      <c r="L378" s="293"/>
      <c r="M378" s="293"/>
      <c r="N378" s="293"/>
      <c r="O378" s="116" t="s">
        <v>458</v>
      </c>
      <c r="P378" s="295" t="s">
        <v>82</v>
      </c>
      <c r="Q378" s="133" t="s">
        <v>485</v>
      </c>
      <c r="R378" s="295" t="s">
        <v>321</v>
      </c>
      <c r="S378" s="291">
        <f>S380</f>
        <v>100000</v>
      </c>
      <c r="T378" s="256">
        <f>T380</f>
        <v>0</v>
      </c>
      <c r="U378" s="333">
        <f t="shared" si="24"/>
        <v>0</v>
      </c>
    </row>
    <row r="379" spans="1:21" s="102" customFormat="1" ht="48.75" customHeight="1" x14ac:dyDescent="0.25">
      <c r="A379" s="99"/>
      <c r="B379" s="131"/>
      <c r="C379" s="132"/>
      <c r="D379" s="53"/>
      <c r="E379" s="123"/>
      <c r="F379" s="628" t="s">
        <v>83</v>
      </c>
      <c r="G379" s="629"/>
      <c r="H379" s="293"/>
      <c r="I379" s="293"/>
      <c r="J379" s="293"/>
      <c r="K379" s="293"/>
      <c r="L379" s="293"/>
      <c r="M379" s="293"/>
      <c r="N379" s="293"/>
      <c r="O379" s="116" t="s">
        <v>458</v>
      </c>
      <c r="P379" s="295" t="s">
        <v>82</v>
      </c>
      <c r="Q379" s="133" t="s">
        <v>39</v>
      </c>
      <c r="R379" s="295" t="s">
        <v>321</v>
      </c>
      <c r="S379" s="291">
        <f t="shared" ref="S379:T381" si="27">S380</f>
        <v>100000</v>
      </c>
      <c r="T379" s="256">
        <f t="shared" si="27"/>
        <v>0</v>
      </c>
      <c r="U379" s="333">
        <f t="shared" si="24"/>
        <v>0</v>
      </c>
    </row>
    <row r="380" spans="1:21" s="102" customFormat="1" ht="51" customHeight="1" x14ac:dyDescent="0.2">
      <c r="A380" s="99"/>
      <c r="B380" s="131"/>
      <c r="C380" s="132"/>
      <c r="D380" s="53"/>
      <c r="E380" s="123"/>
      <c r="F380" s="630" t="s">
        <v>122</v>
      </c>
      <c r="G380" s="631"/>
      <c r="H380" s="293"/>
      <c r="I380" s="293"/>
      <c r="J380" s="293"/>
      <c r="K380" s="293"/>
      <c r="L380" s="293"/>
      <c r="M380" s="293"/>
      <c r="N380" s="293"/>
      <c r="O380" s="116" t="s">
        <v>458</v>
      </c>
      <c r="P380" s="295" t="s">
        <v>82</v>
      </c>
      <c r="Q380" s="295" t="s">
        <v>117</v>
      </c>
      <c r="R380" s="295" t="s">
        <v>321</v>
      </c>
      <c r="S380" s="291">
        <f t="shared" si="27"/>
        <v>100000</v>
      </c>
      <c r="T380" s="256">
        <f t="shared" si="27"/>
        <v>0</v>
      </c>
      <c r="U380" s="333">
        <f t="shared" si="24"/>
        <v>0</v>
      </c>
    </row>
    <row r="381" spans="1:21" s="102" customFormat="1" ht="52.5" customHeight="1" x14ac:dyDescent="0.2">
      <c r="A381" s="99"/>
      <c r="B381" s="131"/>
      <c r="C381" s="132"/>
      <c r="D381" s="53"/>
      <c r="E381" s="123"/>
      <c r="F381" s="499" t="s">
        <v>255</v>
      </c>
      <c r="G381" s="500"/>
      <c r="H381" s="293"/>
      <c r="I381" s="293"/>
      <c r="J381" s="293"/>
      <c r="K381" s="293"/>
      <c r="L381" s="293"/>
      <c r="M381" s="293"/>
      <c r="N381" s="293"/>
      <c r="O381" s="116" t="s">
        <v>458</v>
      </c>
      <c r="P381" s="295" t="s">
        <v>82</v>
      </c>
      <c r="Q381" s="295" t="s">
        <v>117</v>
      </c>
      <c r="R381" s="302">
        <v>600</v>
      </c>
      <c r="S381" s="291">
        <f t="shared" si="27"/>
        <v>100000</v>
      </c>
      <c r="T381" s="256">
        <f t="shared" si="27"/>
        <v>0</v>
      </c>
      <c r="U381" s="333">
        <f t="shared" si="24"/>
        <v>0</v>
      </c>
    </row>
    <row r="382" spans="1:21" s="102" customFormat="1" ht="54" customHeight="1" x14ac:dyDescent="0.2">
      <c r="A382" s="99"/>
      <c r="B382" s="131"/>
      <c r="C382" s="132"/>
      <c r="D382" s="53"/>
      <c r="E382" s="123"/>
      <c r="F382" s="542" t="s">
        <v>118</v>
      </c>
      <c r="G382" s="543"/>
      <c r="H382" s="293"/>
      <c r="I382" s="293"/>
      <c r="J382" s="293"/>
      <c r="K382" s="293"/>
      <c r="L382" s="293"/>
      <c r="M382" s="293"/>
      <c r="N382" s="293"/>
      <c r="O382" s="116" t="s">
        <v>458</v>
      </c>
      <c r="P382" s="295" t="s">
        <v>82</v>
      </c>
      <c r="Q382" s="295" t="s">
        <v>117</v>
      </c>
      <c r="R382" s="302">
        <v>630</v>
      </c>
      <c r="S382" s="291">
        <v>100000</v>
      </c>
      <c r="T382" s="256">
        <v>0</v>
      </c>
      <c r="U382" s="333">
        <f t="shared" si="24"/>
        <v>0</v>
      </c>
    </row>
    <row r="383" spans="1:21" s="102" customFormat="1" ht="32.25" customHeight="1" x14ac:dyDescent="0.2">
      <c r="A383" s="99"/>
      <c r="B383" s="131"/>
      <c r="C383" s="132"/>
      <c r="D383" s="53"/>
      <c r="E383" s="123"/>
      <c r="F383" s="573" t="s">
        <v>371</v>
      </c>
      <c r="G383" s="639"/>
      <c r="H383" s="19"/>
      <c r="I383" s="297"/>
      <c r="J383" s="297"/>
      <c r="K383" s="297"/>
      <c r="L383" s="297"/>
      <c r="M383" s="297"/>
      <c r="N383" s="297"/>
      <c r="O383" s="156" t="s">
        <v>458</v>
      </c>
      <c r="P383" s="20" t="s">
        <v>372</v>
      </c>
      <c r="Q383" s="162" t="s">
        <v>486</v>
      </c>
      <c r="R383" s="163" t="s">
        <v>321</v>
      </c>
      <c r="S383" s="315">
        <f>S384</f>
        <v>600000</v>
      </c>
      <c r="T383" s="140">
        <f>T384</f>
        <v>288000</v>
      </c>
      <c r="U383" s="379">
        <f t="shared" si="24"/>
        <v>48</v>
      </c>
    </row>
    <row r="384" spans="1:21" s="102" customFormat="1" ht="24" customHeight="1" x14ac:dyDescent="0.2">
      <c r="A384" s="99"/>
      <c r="B384" s="131"/>
      <c r="C384" s="132"/>
      <c r="D384" s="53"/>
      <c r="E384" s="123"/>
      <c r="F384" s="573" t="s">
        <v>98</v>
      </c>
      <c r="G384" s="574"/>
      <c r="H384" s="19"/>
      <c r="I384" s="297"/>
      <c r="J384" s="297"/>
      <c r="K384" s="297"/>
      <c r="L384" s="297"/>
      <c r="M384" s="297"/>
      <c r="N384" s="297"/>
      <c r="O384" s="156" t="s">
        <v>458</v>
      </c>
      <c r="P384" s="20" t="s">
        <v>99</v>
      </c>
      <c r="Q384" s="20" t="s">
        <v>486</v>
      </c>
      <c r="R384" s="20" t="s">
        <v>321</v>
      </c>
      <c r="S384" s="315">
        <f t="shared" ref="S384:T389" si="28">S385</f>
        <v>600000</v>
      </c>
      <c r="T384" s="140">
        <f t="shared" si="28"/>
        <v>288000</v>
      </c>
      <c r="U384" s="379">
        <f t="shared" si="24"/>
        <v>48</v>
      </c>
    </row>
    <row r="385" spans="1:21" s="102" customFormat="1" ht="32.25" customHeight="1" x14ac:dyDescent="0.2">
      <c r="A385" s="99"/>
      <c r="B385" s="131"/>
      <c r="C385" s="132"/>
      <c r="D385" s="53"/>
      <c r="E385" s="123"/>
      <c r="F385" s="499" t="s">
        <v>229</v>
      </c>
      <c r="G385" s="520"/>
      <c r="H385" s="502"/>
      <c r="I385" s="39"/>
      <c r="J385" s="39"/>
      <c r="K385" s="39"/>
      <c r="L385" s="39"/>
      <c r="M385" s="39"/>
      <c r="N385" s="39"/>
      <c r="O385" s="116" t="s">
        <v>458</v>
      </c>
      <c r="P385" s="31" t="s">
        <v>99</v>
      </c>
      <c r="Q385" s="31" t="s">
        <v>492</v>
      </c>
      <c r="R385" s="31" t="s">
        <v>321</v>
      </c>
      <c r="S385" s="274">
        <f t="shared" si="28"/>
        <v>600000</v>
      </c>
      <c r="T385" s="142">
        <f t="shared" si="28"/>
        <v>288000</v>
      </c>
      <c r="U385" s="333">
        <f t="shared" si="24"/>
        <v>48</v>
      </c>
    </row>
    <row r="386" spans="1:21" s="102" customFormat="1" ht="32.25" customHeight="1" x14ac:dyDescent="0.25">
      <c r="A386" s="99"/>
      <c r="B386" s="131"/>
      <c r="C386" s="132"/>
      <c r="D386" s="53"/>
      <c r="E386" s="123"/>
      <c r="F386" s="564" t="s">
        <v>183</v>
      </c>
      <c r="G386" s="565"/>
      <c r="H386" s="25"/>
      <c r="I386" s="39"/>
      <c r="J386" s="39"/>
      <c r="K386" s="39"/>
      <c r="L386" s="39"/>
      <c r="M386" s="39"/>
      <c r="N386" s="39"/>
      <c r="O386" s="116" t="s">
        <v>458</v>
      </c>
      <c r="P386" s="31" t="s">
        <v>99</v>
      </c>
      <c r="Q386" s="31" t="s">
        <v>524</v>
      </c>
      <c r="R386" s="31" t="s">
        <v>321</v>
      </c>
      <c r="S386" s="274">
        <f t="shared" si="28"/>
        <v>600000</v>
      </c>
      <c r="T386" s="142">
        <f t="shared" si="28"/>
        <v>288000</v>
      </c>
      <c r="U386" s="333">
        <f t="shared" si="24"/>
        <v>48</v>
      </c>
    </row>
    <row r="387" spans="1:21" s="102" customFormat="1" ht="32.25" customHeight="1" x14ac:dyDescent="0.2">
      <c r="A387" s="99"/>
      <c r="B387" s="131"/>
      <c r="C387" s="132"/>
      <c r="D387" s="53"/>
      <c r="E387" s="123"/>
      <c r="F387" s="496" t="s">
        <v>101</v>
      </c>
      <c r="G387" s="536"/>
      <c r="H387" s="280"/>
      <c r="I387" s="39"/>
      <c r="J387" s="39"/>
      <c r="K387" s="39"/>
      <c r="L387" s="39"/>
      <c r="M387" s="39"/>
      <c r="N387" s="39"/>
      <c r="O387" s="116" t="s">
        <v>458</v>
      </c>
      <c r="P387" s="31" t="s">
        <v>99</v>
      </c>
      <c r="Q387" s="31" t="s">
        <v>48</v>
      </c>
      <c r="R387" s="31" t="s">
        <v>321</v>
      </c>
      <c r="S387" s="274">
        <f t="shared" si="28"/>
        <v>600000</v>
      </c>
      <c r="T387" s="142">
        <f t="shared" si="28"/>
        <v>288000</v>
      </c>
      <c r="U387" s="333">
        <f t="shared" si="24"/>
        <v>48</v>
      </c>
    </row>
    <row r="388" spans="1:21" s="102" customFormat="1" ht="66.75" customHeight="1" x14ac:dyDescent="0.2">
      <c r="A388" s="99"/>
      <c r="B388" s="131"/>
      <c r="C388" s="132"/>
      <c r="D388" s="53"/>
      <c r="E388" s="123"/>
      <c r="F388" s="496" t="s">
        <v>100</v>
      </c>
      <c r="G388" s="536"/>
      <c r="H388" s="280"/>
      <c r="I388" s="39"/>
      <c r="J388" s="39"/>
      <c r="K388" s="39"/>
      <c r="L388" s="39"/>
      <c r="M388" s="39"/>
      <c r="N388" s="39"/>
      <c r="O388" s="116" t="s">
        <v>458</v>
      </c>
      <c r="P388" s="31" t="s">
        <v>99</v>
      </c>
      <c r="Q388" s="31" t="s">
        <v>102</v>
      </c>
      <c r="R388" s="31" t="s">
        <v>321</v>
      </c>
      <c r="S388" s="274">
        <f t="shared" si="28"/>
        <v>600000</v>
      </c>
      <c r="T388" s="142">
        <f t="shared" si="28"/>
        <v>288000</v>
      </c>
      <c r="U388" s="333">
        <f t="shared" si="24"/>
        <v>48</v>
      </c>
    </row>
    <row r="389" spans="1:21" s="102" customFormat="1" ht="50.25" customHeight="1" x14ac:dyDescent="0.2">
      <c r="A389" s="99"/>
      <c r="B389" s="131"/>
      <c r="C389" s="132"/>
      <c r="D389" s="53"/>
      <c r="E389" s="123"/>
      <c r="F389" s="503" t="s">
        <v>255</v>
      </c>
      <c r="G389" s="503"/>
      <c r="H389" s="280"/>
      <c r="I389" s="39"/>
      <c r="J389" s="39"/>
      <c r="K389" s="39"/>
      <c r="L389" s="39"/>
      <c r="M389" s="39"/>
      <c r="N389" s="39"/>
      <c r="O389" s="116" t="s">
        <v>458</v>
      </c>
      <c r="P389" s="31" t="s">
        <v>99</v>
      </c>
      <c r="Q389" s="31" t="s">
        <v>102</v>
      </c>
      <c r="R389" s="31" t="s">
        <v>382</v>
      </c>
      <c r="S389" s="274">
        <f t="shared" si="28"/>
        <v>600000</v>
      </c>
      <c r="T389" s="142">
        <f t="shared" si="28"/>
        <v>288000</v>
      </c>
      <c r="U389" s="333">
        <f t="shared" si="24"/>
        <v>48</v>
      </c>
    </row>
    <row r="390" spans="1:21" s="102" customFormat="1" ht="33.75" customHeight="1" x14ac:dyDescent="0.2">
      <c r="A390" s="99"/>
      <c r="B390" s="131"/>
      <c r="C390" s="132"/>
      <c r="D390" s="53"/>
      <c r="E390" s="123"/>
      <c r="F390" s="482" t="s">
        <v>469</v>
      </c>
      <c r="G390" s="484"/>
      <c r="H390" s="28"/>
      <c r="I390" s="39"/>
      <c r="J390" s="39"/>
      <c r="K390" s="39"/>
      <c r="L390" s="39"/>
      <c r="M390" s="39"/>
      <c r="N390" s="39"/>
      <c r="O390" s="116" t="s">
        <v>458</v>
      </c>
      <c r="P390" s="31" t="s">
        <v>99</v>
      </c>
      <c r="Q390" s="31" t="s">
        <v>102</v>
      </c>
      <c r="R390" s="31" t="s">
        <v>383</v>
      </c>
      <c r="S390" s="274">
        <v>600000</v>
      </c>
      <c r="T390" s="142">
        <v>288000</v>
      </c>
      <c r="U390" s="333">
        <f t="shared" si="24"/>
        <v>48</v>
      </c>
    </row>
    <row r="391" spans="1:21" s="102" customFormat="1" ht="51.75" customHeight="1" x14ac:dyDescent="0.2">
      <c r="A391" s="99"/>
      <c r="B391" s="131"/>
      <c r="C391" s="132"/>
      <c r="D391" s="53"/>
      <c r="E391" s="123"/>
      <c r="F391" s="562" t="s">
        <v>493</v>
      </c>
      <c r="G391" s="563"/>
      <c r="H391" s="399"/>
      <c r="I391" s="400"/>
      <c r="J391" s="400"/>
      <c r="K391" s="400"/>
      <c r="L391" s="400"/>
      <c r="M391" s="400"/>
      <c r="N391" s="400"/>
      <c r="O391" s="401" t="s">
        <v>487</v>
      </c>
      <c r="P391" s="387" t="s">
        <v>319</v>
      </c>
      <c r="Q391" s="387" t="s">
        <v>486</v>
      </c>
      <c r="R391" s="387" t="s">
        <v>321</v>
      </c>
      <c r="S391" s="402">
        <f>S392+S424+S474+S567+S416</f>
        <v>142979162.35999998</v>
      </c>
      <c r="T391" s="380">
        <f>T392+T424+T474+T567+T416</f>
        <v>35460562.850000001</v>
      </c>
      <c r="U391" s="380">
        <f t="shared" si="24"/>
        <v>24.801210375478107</v>
      </c>
    </row>
    <row r="392" spans="1:21" s="102" customFormat="1" ht="32.25" customHeight="1" x14ac:dyDescent="0.2">
      <c r="A392" s="99"/>
      <c r="B392" s="131"/>
      <c r="C392" s="132"/>
      <c r="D392" s="53"/>
      <c r="E392" s="123"/>
      <c r="F392" s="489" t="s">
        <v>322</v>
      </c>
      <c r="G392" s="489"/>
      <c r="H392" s="141"/>
      <c r="I392" s="139"/>
      <c r="J392" s="139"/>
      <c r="K392" s="141"/>
      <c r="L392" s="143"/>
      <c r="M392" s="143"/>
      <c r="N392" s="143"/>
      <c r="O392" s="141" t="s">
        <v>487</v>
      </c>
      <c r="P392" s="139" t="s">
        <v>315</v>
      </c>
      <c r="Q392" s="139" t="s">
        <v>486</v>
      </c>
      <c r="R392" s="141" t="s">
        <v>321</v>
      </c>
      <c r="S392" s="292">
        <f>S393</f>
        <v>17679100</v>
      </c>
      <c r="T392" s="254">
        <f>T393</f>
        <v>7813776.9500000002</v>
      </c>
      <c r="U392" s="379">
        <f t="shared" si="24"/>
        <v>44.197820873234498</v>
      </c>
    </row>
    <row r="393" spans="1:21" s="102" customFormat="1" ht="23.25" customHeight="1" x14ac:dyDescent="0.2">
      <c r="A393" s="99"/>
      <c r="B393" s="131"/>
      <c r="C393" s="132"/>
      <c r="D393" s="53"/>
      <c r="E393" s="123"/>
      <c r="F393" s="482" t="s">
        <v>400</v>
      </c>
      <c r="G393" s="482"/>
      <c r="H393" s="143" t="e">
        <f>#REF!+#REF!+#REF!+#REF!+#REF!+H403+#REF!+#REF!+#REF!+#REF!+#REF!+#REF!+#REF!+#REF!+#REF!</f>
        <v>#REF!</v>
      </c>
      <c r="I393" s="143" t="e">
        <f>#REF!+#REF!+#REF!+#REF!+#REF!+I403+#REF!+#REF!+#REF!+#REF!+#REF!+#REF!+#REF!+#REF!+#REF!+#REF!+#REF!+#REF!</f>
        <v>#REF!</v>
      </c>
      <c r="J393" s="143" t="e">
        <f>#REF!+#REF!+#REF!+#REF!+#REF!+J403+#REF!+#REF!+#REF!+#REF!+#REF!+#REF!+#REF!+#REF!+#REF!+#REF!+#REF!+#REF!</f>
        <v>#REF!</v>
      </c>
      <c r="K393" s="143" t="e">
        <f>#REF!+#REF!+#REF!+#REF!+#REF!+K403+#REF!+#REF!+#REF!+#REF!+#REF!+#REF!+#REF!+#REF!+#REF!+#REF!+#REF!+#REF!</f>
        <v>#REF!</v>
      </c>
      <c r="L393" s="143" t="e">
        <f>#REF!+#REF!+#REF!+#REF!+#REF!+L403+#REF!+#REF!+#REF!+#REF!+#REF!+#REF!+#REF!+#REF!+#REF!+#REF!+#REF!+#REF!</f>
        <v>#REF!</v>
      </c>
      <c r="M393" s="143" t="e">
        <f>#REF!+#REF!+#REF!+#REF!+#REF!+M403+#REF!+#REF!+#REF!+#REF!+#REF!+#REF!+#REF!+#REF!+#REF!+#REF!+#REF!+#REF!</f>
        <v>#REF!</v>
      </c>
      <c r="N393" s="143" t="e">
        <f>#REF!+#REF!+#REF!+#REF!+#REF!+N403+#REF!+#REF!+#REF!+#REF!+#REF!+#REF!+#REF!+#REF!+#REF!+#REF!+#REF!+#REF!</f>
        <v>#REF!</v>
      </c>
      <c r="O393" s="181" t="s">
        <v>487</v>
      </c>
      <c r="P393" s="133" t="s">
        <v>342</v>
      </c>
      <c r="Q393" s="133" t="s">
        <v>486</v>
      </c>
      <c r="R393" s="133" t="s">
        <v>321</v>
      </c>
      <c r="S393" s="313">
        <f>S394+S410</f>
        <v>17679100</v>
      </c>
      <c r="T393" s="253">
        <f>T394+T410</f>
        <v>7813776.9500000002</v>
      </c>
      <c r="U393" s="333">
        <f t="shared" si="24"/>
        <v>44.197820873234498</v>
      </c>
    </row>
    <row r="394" spans="1:21" s="102" customFormat="1" ht="32.25" customHeight="1" x14ac:dyDescent="0.2">
      <c r="A394" s="99"/>
      <c r="B394" s="131"/>
      <c r="C394" s="132"/>
      <c r="D394" s="53"/>
      <c r="E394" s="123"/>
      <c r="F394" s="482" t="s">
        <v>425</v>
      </c>
      <c r="G394" s="482"/>
      <c r="H394" s="482"/>
      <c r="I394" s="143"/>
      <c r="J394" s="143"/>
      <c r="K394" s="143"/>
      <c r="L394" s="143"/>
      <c r="M394" s="143"/>
      <c r="N394" s="143"/>
      <c r="O394" s="181" t="s">
        <v>487</v>
      </c>
      <c r="P394" s="133" t="s">
        <v>342</v>
      </c>
      <c r="Q394" s="133" t="s">
        <v>484</v>
      </c>
      <c r="R394" s="133" t="s">
        <v>321</v>
      </c>
      <c r="S394" s="313">
        <f>S395</f>
        <v>17659100</v>
      </c>
      <c r="T394" s="253">
        <f>T395</f>
        <v>7813776.9500000002</v>
      </c>
      <c r="U394" s="333">
        <f t="shared" si="24"/>
        <v>44.247877581530204</v>
      </c>
    </row>
    <row r="395" spans="1:21" s="102" customFormat="1" ht="32.25" customHeight="1" x14ac:dyDescent="0.2">
      <c r="A395" s="99"/>
      <c r="B395" s="131"/>
      <c r="C395" s="132"/>
      <c r="D395" s="53"/>
      <c r="E395" s="123"/>
      <c r="F395" s="482" t="s">
        <v>426</v>
      </c>
      <c r="G395" s="482"/>
      <c r="H395" s="221"/>
      <c r="I395" s="143"/>
      <c r="J395" s="143"/>
      <c r="K395" s="143"/>
      <c r="L395" s="143"/>
      <c r="M395" s="143"/>
      <c r="N395" s="143"/>
      <c r="O395" s="181" t="s">
        <v>487</v>
      </c>
      <c r="P395" s="133" t="s">
        <v>342</v>
      </c>
      <c r="Q395" s="133" t="s">
        <v>485</v>
      </c>
      <c r="R395" s="133" t="s">
        <v>321</v>
      </c>
      <c r="S395" s="313">
        <f>S397+S407+S404</f>
        <v>17659100</v>
      </c>
      <c r="T395" s="253">
        <f>T397+T407</f>
        <v>7813776.9500000002</v>
      </c>
      <c r="U395" s="333">
        <f t="shared" si="24"/>
        <v>44.247877581530204</v>
      </c>
    </row>
    <row r="396" spans="1:21" s="102" customFormat="1" ht="35.25" customHeight="1" x14ac:dyDescent="0.2">
      <c r="A396" s="99"/>
      <c r="B396" s="131"/>
      <c r="C396" s="132"/>
      <c r="D396" s="53"/>
      <c r="E396" s="123"/>
      <c r="F396" s="480" t="s">
        <v>178</v>
      </c>
      <c r="G396" s="481"/>
      <c r="H396" s="221"/>
      <c r="I396" s="143"/>
      <c r="J396" s="143"/>
      <c r="K396" s="143"/>
      <c r="L396" s="143"/>
      <c r="M396" s="143"/>
      <c r="N396" s="143"/>
      <c r="O396" s="181" t="s">
        <v>487</v>
      </c>
      <c r="P396" s="133" t="s">
        <v>342</v>
      </c>
      <c r="Q396" s="133" t="s">
        <v>39</v>
      </c>
      <c r="R396" s="133" t="s">
        <v>321</v>
      </c>
      <c r="S396" s="313">
        <f>S397+S407+S404</f>
        <v>17659100</v>
      </c>
      <c r="T396" s="253">
        <f>T397+T407+T404</f>
        <v>7813776.9500000002</v>
      </c>
      <c r="U396" s="333">
        <f t="shared" si="24"/>
        <v>44.247877581530204</v>
      </c>
    </row>
    <row r="397" spans="1:21" s="102" customFormat="1" ht="32.25" customHeight="1" x14ac:dyDescent="0.2">
      <c r="A397" s="99"/>
      <c r="B397" s="131"/>
      <c r="C397" s="132"/>
      <c r="D397" s="53"/>
      <c r="E397" s="123"/>
      <c r="F397" s="518" t="s">
        <v>433</v>
      </c>
      <c r="G397" s="484"/>
      <c r="H397" s="144"/>
      <c r="I397" s="143"/>
      <c r="J397" s="143"/>
      <c r="K397" s="143"/>
      <c r="L397" s="143"/>
      <c r="M397" s="143"/>
      <c r="N397" s="143"/>
      <c r="O397" s="181" t="s">
        <v>487</v>
      </c>
      <c r="P397" s="133" t="s">
        <v>342</v>
      </c>
      <c r="Q397" s="133" t="s">
        <v>51</v>
      </c>
      <c r="R397" s="151" t="s">
        <v>321</v>
      </c>
      <c r="S397" s="291">
        <f>S402+S400+S398</f>
        <v>16019600</v>
      </c>
      <c r="T397" s="256">
        <f>T402+T400+T398</f>
        <v>7059771.3300000001</v>
      </c>
      <c r="U397" s="333">
        <f t="shared" ref="U397:U460" si="29">T397/S397*100</f>
        <v>44.069585570176535</v>
      </c>
    </row>
    <row r="398" spans="1:21" s="102" customFormat="1" ht="95.25" customHeight="1" x14ac:dyDescent="0.2">
      <c r="A398" s="99"/>
      <c r="B398" s="131"/>
      <c r="C398" s="132"/>
      <c r="D398" s="53"/>
      <c r="E398" s="123"/>
      <c r="F398" s="483" t="s">
        <v>389</v>
      </c>
      <c r="G398" s="484"/>
      <c r="H398" s="144"/>
      <c r="I398" s="143"/>
      <c r="J398" s="143"/>
      <c r="K398" s="143"/>
      <c r="L398" s="143"/>
      <c r="M398" s="143"/>
      <c r="N398" s="143"/>
      <c r="O398" s="181" t="s">
        <v>487</v>
      </c>
      <c r="P398" s="133" t="s">
        <v>342</v>
      </c>
      <c r="Q398" s="133" t="s">
        <v>51</v>
      </c>
      <c r="R398" s="151" t="s">
        <v>390</v>
      </c>
      <c r="S398" s="291">
        <f>S399</f>
        <v>8740273</v>
      </c>
      <c r="T398" s="256">
        <f>T399</f>
        <v>3762774.37</v>
      </c>
      <c r="U398" s="333">
        <f t="shared" si="29"/>
        <v>43.050993601687267</v>
      </c>
    </row>
    <row r="399" spans="1:21" s="102" customFormat="1" ht="32.25" customHeight="1" x14ac:dyDescent="0.2">
      <c r="A399" s="99"/>
      <c r="B399" s="131"/>
      <c r="C399" s="132"/>
      <c r="D399" s="53"/>
      <c r="E399" s="123"/>
      <c r="F399" s="524" t="s">
        <v>464</v>
      </c>
      <c r="G399" s="525"/>
      <c r="H399" s="144"/>
      <c r="I399" s="143"/>
      <c r="J399" s="143"/>
      <c r="K399" s="143"/>
      <c r="L399" s="143"/>
      <c r="M399" s="143"/>
      <c r="N399" s="143"/>
      <c r="O399" s="181" t="s">
        <v>487</v>
      </c>
      <c r="P399" s="133" t="s">
        <v>342</v>
      </c>
      <c r="Q399" s="133" t="s">
        <v>51</v>
      </c>
      <c r="R399" s="151" t="s">
        <v>463</v>
      </c>
      <c r="S399" s="291">
        <v>8740273</v>
      </c>
      <c r="T399" s="256">
        <v>3762774.37</v>
      </c>
      <c r="U399" s="333">
        <f t="shared" si="29"/>
        <v>43.050993601687267</v>
      </c>
    </row>
    <row r="400" spans="1:21" s="102" customFormat="1" ht="37.5" customHeight="1" x14ac:dyDescent="0.2">
      <c r="A400" s="99"/>
      <c r="B400" s="131"/>
      <c r="C400" s="132"/>
      <c r="D400" s="53"/>
      <c r="E400" s="123"/>
      <c r="F400" s="499" t="s">
        <v>393</v>
      </c>
      <c r="G400" s="500"/>
      <c r="H400" s="144"/>
      <c r="I400" s="143"/>
      <c r="J400" s="143"/>
      <c r="K400" s="143"/>
      <c r="L400" s="143"/>
      <c r="M400" s="143"/>
      <c r="N400" s="143"/>
      <c r="O400" s="181" t="s">
        <v>487</v>
      </c>
      <c r="P400" s="133" t="s">
        <v>342</v>
      </c>
      <c r="Q400" s="133" t="s">
        <v>51</v>
      </c>
      <c r="R400" s="149">
        <v>200</v>
      </c>
      <c r="S400" s="291">
        <f>S401</f>
        <v>6889327</v>
      </c>
      <c r="T400" s="256">
        <f>T401</f>
        <v>3265264.54</v>
      </c>
      <c r="U400" s="333">
        <f t="shared" si="29"/>
        <v>47.395987155203983</v>
      </c>
    </row>
    <row r="401" spans="1:21" s="102" customFormat="1" ht="32.25" customHeight="1" x14ac:dyDescent="0.2">
      <c r="A401" s="99"/>
      <c r="B401" s="131"/>
      <c r="C401" s="132"/>
      <c r="D401" s="53"/>
      <c r="E401" s="123"/>
      <c r="F401" s="499" t="s">
        <v>462</v>
      </c>
      <c r="G401" s="500"/>
      <c r="H401" s="144"/>
      <c r="I401" s="143"/>
      <c r="J401" s="143"/>
      <c r="K401" s="143"/>
      <c r="L401" s="143"/>
      <c r="M401" s="143"/>
      <c r="N401" s="143"/>
      <c r="O401" s="181" t="s">
        <v>487</v>
      </c>
      <c r="P401" s="133" t="s">
        <v>342</v>
      </c>
      <c r="Q401" s="133" t="s">
        <v>51</v>
      </c>
      <c r="R401" s="149">
        <v>240</v>
      </c>
      <c r="S401" s="291">
        <v>6889327</v>
      </c>
      <c r="T401" s="256">
        <v>3265264.54</v>
      </c>
      <c r="U401" s="333">
        <f t="shared" si="29"/>
        <v>47.395987155203983</v>
      </c>
    </row>
    <row r="402" spans="1:21" s="102" customFormat="1" ht="27.75" customHeight="1" x14ac:dyDescent="0.2">
      <c r="A402" s="99"/>
      <c r="B402" s="131"/>
      <c r="C402" s="132"/>
      <c r="D402" s="53"/>
      <c r="E402" s="123"/>
      <c r="F402" s="499" t="s">
        <v>395</v>
      </c>
      <c r="G402" s="500"/>
      <c r="H402" s="251"/>
      <c r="I402" s="143"/>
      <c r="J402" s="143"/>
      <c r="K402" s="143"/>
      <c r="L402" s="143"/>
      <c r="M402" s="143"/>
      <c r="N402" s="143"/>
      <c r="O402" s="181" t="s">
        <v>487</v>
      </c>
      <c r="P402" s="133" t="s">
        <v>342</v>
      </c>
      <c r="Q402" s="133" t="s">
        <v>51</v>
      </c>
      <c r="R402" s="150" t="s">
        <v>396</v>
      </c>
      <c r="S402" s="291">
        <f>S403</f>
        <v>390000</v>
      </c>
      <c r="T402" s="256">
        <f>T403</f>
        <v>31732.42</v>
      </c>
      <c r="U402" s="333">
        <f t="shared" si="29"/>
        <v>8.1365179487179482</v>
      </c>
    </row>
    <row r="403" spans="1:21" s="102" customFormat="1" ht="25.5" customHeight="1" x14ac:dyDescent="0.2">
      <c r="A403" s="99"/>
      <c r="B403" s="131"/>
      <c r="C403" s="132"/>
      <c r="D403" s="53"/>
      <c r="E403" s="123"/>
      <c r="F403" s="499" t="s">
        <v>467</v>
      </c>
      <c r="G403" s="500"/>
      <c r="H403" s="251"/>
      <c r="I403" s="143"/>
      <c r="J403" s="143"/>
      <c r="K403" s="143">
        <v>4133</v>
      </c>
      <c r="L403" s="143"/>
      <c r="M403" s="143">
        <f>H403+I403+J403+K403+L403</f>
        <v>4133</v>
      </c>
      <c r="N403" s="143">
        <f>M403-H403</f>
        <v>4133</v>
      </c>
      <c r="O403" s="181" t="s">
        <v>487</v>
      </c>
      <c r="P403" s="133" t="s">
        <v>342</v>
      </c>
      <c r="Q403" s="133" t="s">
        <v>51</v>
      </c>
      <c r="R403" s="150" t="s">
        <v>468</v>
      </c>
      <c r="S403" s="291">
        <v>390000</v>
      </c>
      <c r="T403" s="256">
        <v>31732.42</v>
      </c>
      <c r="U403" s="333">
        <f t="shared" si="29"/>
        <v>8.1365179487179482</v>
      </c>
    </row>
    <row r="404" spans="1:21" s="102" customFormat="1" ht="47.25" customHeight="1" x14ac:dyDescent="0.2">
      <c r="A404" s="99"/>
      <c r="B404" s="131"/>
      <c r="C404" s="132"/>
      <c r="D404" s="53"/>
      <c r="E404" s="123"/>
      <c r="F404" s="482" t="s">
        <v>184</v>
      </c>
      <c r="G404" s="484"/>
      <c r="H404" s="251"/>
      <c r="I404" s="143"/>
      <c r="J404" s="143"/>
      <c r="K404" s="143"/>
      <c r="L404" s="143"/>
      <c r="M404" s="143"/>
      <c r="N404" s="143"/>
      <c r="O404" s="181" t="s">
        <v>487</v>
      </c>
      <c r="P404" s="148" t="s">
        <v>342</v>
      </c>
      <c r="Q404" s="133" t="s">
        <v>185</v>
      </c>
      <c r="R404" s="133" t="s">
        <v>321</v>
      </c>
      <c r="S404" s="371">
        <f>S405</f>
        <v>99500</v>
      </c>
      <c r="T404" s="142">
        <f>T405</f>
        <v>0</v>
      </c>
      <c r="U404" s="333">
        <f t="shared" si="29"/>
        <v>0</v>
      </c>
    </row>
    <row r="405" spans="1:21" s="102" customFormat="1" ht="35.25" customHeight="1" x14ac:dyDescent="0.2">
      <c r="A405" s="99"/>
      <c r="B405" s="131"/>
      <c r="C405" s="132"/>
      <c r="D405" s="53"/>
      <c r="E405" s="123"/>
      <c r="F405" s="482" t="s">
        <v>393</v>
      </c>
      <c r="G405" s="484"/>
      <c r="H405" s="251"/>
      <c r="I405" s="143"/>
      <c r="J405" s="143"/>
      <c r="K405" s="143"/>
      <c r="L405" s="143"/>
      <c r="M405" s="143"/>
      <c r="N405" s="143"/>
      <c r="O405" s="181" t="s">
        <v>487</v>
      </c>
      <c r="P405" s="148" t="s">
        <v>342</v>
      </c>
      <c r="Q405" s="133" t="s">
        <v>185</v>
      </c>
      <c r="R405" s="133" t="s">
        <v>392</v>
      </c>
      <c r="S405" s="371">
        <f>S406</f>
        <v>99500</v>
      </c>
      <c r="T405" s="142">
        <f>T406</f>
        <v>0</v>
      </c>
      <c r="U405" s="333">
        <f t="shared" si="29"/>
        <v>0</v>
      </c>
    </row>
    <row r="406" spans="1:21" s="102" customFormat="1" ht="51.75" customHeight="1" x14ac:dyDescent="0.2">
      <c r="A406" s="99"/>
      <c r="B406" s="131"/>
      <c r="C406" s="132"/>
      <c r="D406" s="53"/>
      <c r="E406" s="123"/>
      <c r="F406" s="482" t="s">
        <v>462</v>
      </c>
      <c r="G406" s="484"/>
      <c r="H406" s="251"/>
      <c r="I406" s="143"/>
      <c r="J406" s="143"/>
      <c r="K406" s="143"/>
      <c r="L406" s="143"/>
      <c r="M406" s="143"/>
      <c r="N406" s="143"/>
      <c r="O406" s="181" t="s">
        <v>487</v>
      </c>
      <c r="P406" s="148" t="s">
        <v>342</v>
      </c>
      <c r="Q406" s="133" t="s">
        <v>185</v>
      </c>
      <c r="R406" s="133" t="s">
        <v>461</v>
      </c>
      <c r="S406" s="371">
        <v>99500</v>
      </c>
      <c r="T406" s="142">
        <v>0</v>
      </c>
      <c r="U406" s="333">
        <f t="shared" si="29"/>
        <v>0</v>
      </c>
    </row>
    <row r="407" spans="1:21" s="102" customFormat="1" ht="48.75" customHeight="1" x14ac:dyDescent="0.2">
      <c r="A407" s="99"/>
      <c r="B407" s="131"/>
      <c r="C407" s="132"/>
      <c r="D407" s="53"/>
      <c r="E407" s="123"/>
      <c r="F407" s="542" t="s">
        <v>125</v>
      </c>
      <c r="G407" s="561"/>
      <c r="H407" s="251"/>
      <c r="I407" s="143"/>
      <c r="J407" s="143"/>
      <c r="K407" s="143"/>
      <c r="L407" s="143"/>
      <c r="M407" s="143"/>
      <c r="N407" s="143"/>
      <c r="O407" s="181" t="s">
        <v>487</v>
      </c>
      <c r="P407" s="133" t="s">
        <v>342</v>
      </c>
      <c r="Q407" s="133" t="s">
        <v>120</v>
      </c>
      <c r="R407" s="225" t="s">
        <v>321</v>
      </c>
      <c r="S407" s="291">
        <f>S408</f>
        <v>1540000</v>
      </c>
      <c r="T407" s="256">
        <f>T408</f>
        <v>754005.62</v>
      </c>
      <c r="U407" s="333">
        <f t="shared" si="29"/>
        <v>48.961403896103896</v>
      </c>
    </row>
    <row r="408" spans="1:21" s="102" customFormat="1" ht="36" customHeight="1" x14ac:dyDescent="0.2">
      <c r="A408" s="99"/>
      <c r="B408" s="131"/>
      <c r="C408" s="132"/>
      <c r="D408" s="53"/>
      <c r="E408" s="123"/>
      <c r="F408" s="499" t="s">
        <v>393</v>
      </c>
      <c r="G408" s="500"/>
      <c r="H408" s="251"/>
      <c r="I408" s="143"/>
      <c r="J408" s="143"/>
      <c r="K408" s="143"/>
      <c r="L408" s="143"/>
      <c r="M408" s="143"/>
      <c r="N408" s="143"/>
      <c r="O408" s="181" t="s">
        <v>487</v>
      </c>
      <c r="P408" s="133" t="s">
        <v>342</v>
      </c>
      <c r="Q408" s="133" t="s">
        <v>120</v>
      </c>
      <c r="R408" s="133" t="s">
        <v>392</v>
      </c>
      <c r="S408" s="291">
        <f>S409</f>
        <v>1540000</v>
      </c>
      <c r="T408" s="256">
        <f>T409</f>
        <v>754005.62</v>
      </c>
      <c r="U408" s="333">
        <f t="shared" si="29"/>
        <v>48.961403896103896</v>
      </c>
    </row>
    <row r="409" spans="1:21" s="102" customFormat="1" ht="50.25" customHeight="1" x14ac:dyDescent="0.2">
      <c r="A409" s="99"/>
      <c r="B409" s="131"/>
      <c r="C409" s="132"/>
      <c r="D409" s="53"/>
      <c r="E409" s="123"/>
      <c r="F409" s="499" t="s">
        <v>462</v>
      </c>
      <c r="G409" s="500"/>
      <c r="H409" s="251"/>
      <c r="I409" s="143"/>
      <c r="J409" s="143"/>
      <c r="K409" s="143"/>
      <c r="L409" s="143"/>
      <c r="M409" s="143"/>
      <c r="N409" s="143"/>
      <c r="O409" s="181" t="s">
        <v>487</v>
      </c>
      <c r="P409" s="133" t="s">
        <v>342</v>
      </c>
      <c r="Q409" s="133" t="s">
        <v>120</v>
      </c>
      <c r="R409" s="133" t="s">
        <v>461</v>
      </c>
      <c r="S409" s="291">
        <v>1540000</v>
      </c>
      <c r="T409" s="256">
        <v>754005.62</v>
      </c>
      <c r="U409" s="333">
        <f t="shared" si="29"/>
        <v>48.961403896103896</v>
      </c>
    </row>
    <row r="410" spans="1:21" s="102" customFormat="1" ht="47.25" customHeight="1" x14ac:dyDescent="0.2">
      <c r="A410" s="99"/>
      <c r="B410" s="131"/>
      <c r="C410" s="132"/>
      <c r="D410" s="53"/>
      <c r="E410" s="123"/>
      <c r="F410" s="582" t="s">
        <v>91</v>
      </c>
      <c r="G410" s="583"/>
      <c r="H410" s="251"/>
      <c r="I410" s="143"/>
      <c r="J410" s="143"/>
      <c r="K410" s="143"/>
      <c r="L410" s="143"/>
      <c r="M410" s="143"/>
      <c r="N410" s="143"/>
      <c r="O410" s="181" t="s">
        <v>487</v>
      </c>
      <c r="P410" s="133" t="s">
        <v>342</v>
      </c>
      <c r="Q410" s="133" t="s">
        <v>92</v>
      </c>
      <c r="R410" s="133" t="s">
        <v>321</v>
      </c>
      <c r="S410" s="319">
        <f t="shared" ref="S410:T414" si="30">S411</f>
        <v>20000</v>
      </c>
      <c r="T410" s="277">
        <f t="shared" si="30"/>
        <v>0</v>
      </c>
      <c r="U410" s="333">
        <f t="shared" si="29"/>
        <v>0</v>
      </c>
    </row>
    <row r="411" spans="1:21" s="102" customFormat="1" ht="35.25" customHeight="1" x14ac:dyDescent="0.2">
      <c r="A411" s="99"/>
      <c r="B411" s="131"/>
      <c r="C411" s="132"/>
      <c r="D411" s="53"/>
      <c r="E411" s="123"/>
      <c r="F411" s="575" t="s">
        <v>235</v>
      </c>
      <c r="G411" s="576"/>
      <c r="H411" s="251"/>
      <c r="I411" s="143"/>
      <c r="J411" s="143"/>
      <c r="K411" s="143"/>
      <c r="L411" s="143"/>
      <c r="M411" s="143"/>
      <c r="N411" s="143"/>
      <c r="O411" s="181" t="s">
        <v>487</v>
      </c>
      <c r="P411" s="133" t="s">
        <v>342</v>
      </c>
      <c r="Q411" s="133" t="s">
        <v>95</v>
      </c>
      <c r="R411" s="133" t="s">
        <v>321</v>
      </c>
      <c r="S411" s="319">
        <f t="shared" si="30"/>
        <v>20000</v>
      </c>
      <c r="T411" s="277">
        <f t="shared" si="30"/>
        <v>0</v>
      </c>
      <c r="U411" s="333">
        <f t="shared" si="29"/>
        <v>0</v>
      </c>
    </row>
    <row r="412" spans="1:21" s="102" customFormat="1" ht="44.25" customHeight="1" x14ac:dyDescent="0.25">
      <c r="A412" s="99"/>
      <c r="B412" s="131"/>
      <c r="C412" s="132"/>
      <c r="D412" s="53"/>
      <c r="E412" s="123"/>
      <c r="F412" s="637" t="s">
        <v>93</v>
      </c>
      <c r="G412" s="638"/>
      <c r="H412" s="251"/>
      <c r="I412" s="143"/>
      <c r="J412" s="143"/>
      <c r="K412" s="143"/>
      <c r="L412" s="143"/>
      <c r="M412" s="143"/>
      <c r="N412" s="143"/>
      <c r="O412" s="181" t="s">
        <v>487</v>
      </c>
      <c r="P412" s="133" t="s">
        <v>342</v>
      </c>
      <c r="Q412" s="133" t="s">
        <v>96</v>
      </c>
      <c r="R412" s="133" t="s">
        <v>321</v>
      </c>
      <c r="S412" s="319">
        <f t="shared" si="30"/>
        <v>20000</v>
      </c>
      <c r="T412" s="277">
        <f t="shared" si="30"/>
        <v>0</v>
      </c>
      <c r="U412" s="333">
        <f t="shared" si="29"/>
        <v>0</v>
      </c>
    </row>
    <row r="413" spans="1:21" s="102" customFormat="1" ht="65.25" customHeight="1" x14ac:dyDescent="0.2">
      <c r="A413" s="99"/>
      <c r="B413" s="131"/>
      <c r="C413" s="132"/>
      <c r="D413" s="53"/>
      <c r="E413" s="123"/>
      <c r="F413" s="566" t="s">
        <v>94</v>
      </c>
      <c r="G413" s="567"/>
      <c r="H413" s="251"/>
      <c r="I413" s="143"/>
      <c r="J413" s="143"/>
      <c r="K413" s="143"/>
      <c r="L413" s="143"/>
      <c r="M413" s="143"/>
      <c r="N413" s="143"/>
      <c r="O413" s="181" t="s">
        <v>487</v>
      </c>
      <c r="P413" s="133" t="s">
        <v>342</v>
      </c>
      <c r="Q413" s="133" t="s">
        <v>97</v>
      </c>
      <c r="R413" s="133" t="s">
        <v>321</v>
      </c>
      <c r="S413" s="319">
        <f t="shared" si="30"/>
        <v>20000</v>
      </c>
      <c r="T413" s="277">
        <f t="shared" si="30"/>
        <v>0</v>
      </c>
      <c r="U413" s="333">
        <f t="shared" si="29"/>
        <v>0</v>
      </c>
    </row>
    <row r="414" spans="1:21" s="102" customFormat="1" ht="39" customHeight="1" x14ac:dyDescent="0.2">
      <c r="A414" s="99"/>
      <c r="B414" s="131"/>
      <c r="C414" s="132"/>
      <c r="D414" s="53"/>
      <c r="E414" s="123"/>
      <c r="F414" s="499" t="s">
        <v>393</v>
      </c>
      <c r="G414" s="500"/>
      <c r="H414" s="251"/>
      <c r="I414" s="143"/>
      <c r="J414" s="143"/>
      <c r="K414" s="143"/>
      <c r="L414" s="143"/>
      <c r="M414" s="143"/>
      <c r="N414" s="143"/>
      <c r="O414" s="181" t="s">
        <v>487</v>
      </c>
      <c r="P414" s="133" t="s">
        <v>342</v>
      </c>
      <c r="Q414" s="133" t="s">
        <v>97</v>
      </c>
      <c r="R414" s="133" t="s">
        <v>392</v>
      </c>
      <c r="S414" s="319">
        <f t="shared" si="30"/>
        <v>20000</v>
      </c>
      <c r="T414" s="277">
        <f t="shared" si="30"/>
        <v>0</v>
      </c>
      <c r="U414" s="333">
        <f t="shared" si="29"/>
        <v>0</v>
      </c>
    </row>
    <row r="415" spans="1:21" s="102" customFormat="1" ht="48" customHeight="1" x14ac:dyDescent="0.2">
      <c r="A415" s="99"/>
      <c r="B415" s="131"/>
      <c r="C415" s="132"/>
      <c r="D415" s="53"/>
      <c r="E415" s="123"/>
      <c r="F415" s="499" t="s">
        <v>462</v>
      </c>
      <c r="G415" s="500"/>
      <c r="H415" s="251"/>
      <c r="I415" s="143"/>
      <c r="J415" s="143"/>
      <c r="K415" s="143"/>
      <c r="L415" s="143"/>
      <c r="M415" s="143"/>
      <c r="N415" s="143"/>
      <c r="O415" s="181" t="s">
        <v>487</v>
      </c>
      <c r="P415" s="133" t="s">
        <v>342</v>
      </c>
      <c r="Q415" s="133" t="s">
        <v>97</v>
      </c>
      <c r="R415" s="133" t="s">
        <v>461</v>
      </c>
      <c r="S415" s="319">
        <v>20000</v>
      </c>
      <c r="T415" s="277">
        <v>0</v>
      </c>
      <c r="U415" s="333">
        <f t="shared" si="29"/>
        <v>0</v>
      </c>
    </row>
    <row r="416" spans="1:21" s="102" customFormat="1" ht="47.25" customHeight="1" x14ac:dyDescent="0.2">
      <c r="A416" s="99"/>
      <c r="B416" s="131"/>
      <c r="C416" s="132"/>
      <c r="D416" s="53"/>
      <c r="E416" s="123"/>
      <c r="F416" s="493" t="s">
        <v>365</v>
      </c>
      <c r="G416" s="493"/>
      <c r="H416" s="188"/>
      <c r="I416" s="188"/>
      <c r="J416" s="188"/>
      <c r="K416" s="188"/>
      <c r="L416" s="188"/>
      <c r="M416" s="188"/>
      <c r="N416" s="188"/>
      <c r="O416" s="141" t="s">
        <v>487</v>
      </c>
      <c r="P416" s="139" t="s">
        <v>366</v>
      </c>
      <c r="Q416" s="139" t="s">
        <v>486</v>
      </c>
      <c r="R416" s="139" t="s">
        <v>321</v>
      </c>
      <c r="S416" s="372">
        <f t="shared" ref="S416:T422" si="31">S417</f>
        <v>885824</v>
      </c>
      <c r="T416" s="257">
        <f t="shared" si="31"/>
        <v>0</v>
      </c>
      <c r="U416" s="379">
        <f t="shared" si="29"/>
        <v>0</v>
      </c>
    </row>
    <row r="417" spans="1:21" s="102" customFormat="1" ht="62.25" customHeight="1" x14ac:dyDescent="0.2">
      <c r="A417" s="99"/>
      <c r="B417" s="131"/>
      <c r="C417" s="132"/>
      <c r="D417" s="53"/>
      <c r="E417" s="123"/>
      <c r="F417" s="493" t="s">
        <v>401</v>
      </c>
      <c r="G417" s="493"/>
      <c r="H417" s="188"/>
      <c r="I417" s="188"/>
      <c r="J417" s="188"/>
      <c r="K417" s="188"/>
      <c r="L417" s="188"/>
      <c r="M417" s="188"/>
      <c r="N417" s="188"/>
      <c r="O417" s="141" t="s">
        <v>487</v>
      </c>
      <c r="P417" s="139" t="s">
        <v>367</v>
      </c>
      <c r="Q417" s="139" t="s">
        <v>486</v>
      </c>
      <c r="R417" s="139" t="s">
        <v>321</v>
      </c>
      <c r="S417" s="372">
        <f t="shared" si="31"/>
        <v>885824</v>
      </c>
      <c r="T417" s="257">
        <f t="shared" si="31"/>
        <v>0</v>
      </c>
      <c r="U417" s="379">
        <f t="shared" si="29"/>
        <v>0</v>
      </c>
    </row>
    <row r="418" spans="1:21" s="102" customFormat="1" ht="81" customHeight="1" x14ac:dyDescent="0.2">
      <c r="A418" s="99"/>
      <c r="B418" s="131"/>
      <c r="C418" s="132"/>
      <c r="D418" s="53"/>
      <c r="E418" s="123"/>
      <c r="F418" s="491" t="s">
        <v>234</v>
      </c>
      <c r="G418" s="492"/>
      <c r="H418" s="188"/>
      <c r="I418" s="188"/>
      <c r="J418" s="188"/>
      <c r="K418" s="188"/>
      <c r="L418" s="188"/>
      <c r="M418" s="188"/>
      <c r="N418" s="188"/>
      <c r="O418" s="181" t="s">
        <v>487</v>
      </c>
      <c r="P418" s="133" t="s">
        <v>367</v>
      </c>
      <c r="Q418" s="133" t="s">
        <v>508</v>
      </c>
      <c r="R418" s="133" t="s">
        <v>321</v>
      </c>
      <c r="S418" s="324">
        <f t="shared" si="31"/>
        <v>885824</v>
      </c>
      <c r="T418" s="258">
        <f t="shared" si="31"/>
        <v>0</v>
      </c>
      <c r="U418" s="333">
        <f t="shared" si="29"/>
        <v>0</v>
      </c>
    </row>
    <row r="419" spans="1:21" s="102" customFormat="1" ht="33.75" customHeight="1" x14ac:dyDescent="0.2">
      <c r="A419" s="99"/>
      <c r="B419" s="131"/>
      <c r="C419" s="132"/>
      <c r="D419" s="53"/>
      <c r="E419" s="123"/>
      <c r="F419" s="491" t="s">
        <v>236</v>
      </c>
      <c r="G419" s="492"/>
      <c r="H419" s="188"/>
      <c r="I419" s="188"/>
      <c r="J419" s="188"/>
      <c r="K419" s="188"/>
      <c r="L419" s="188"/>
      <c r="M419" s="188"/>
      <c r="N419" s="188"/>
      <c r="O419" s="181" t="s">
        <v>487</v>
      </c>
      <c r="P419" s="133" t="s">
        <v>367</v>
      </c>
      <c r="Q419" s="133" t="s">
        <v>509</v>
      </c>
      <c r="R419" s="133" t="s">
        <v>321</v>
      </c>
      <c r="S419" s="324">
        <f>S421</f>
        <v>885824</v>
      </c>
      <c r="T419" s="258">
        <f>T421</f>
        <v>0</v>
      </c>
      <c r="U419" s="333">
        <f t="shared" si="29"/>
        <v>0</v>
      </c>
    </row>
    <row r="420" spans="1:21" s="102" customFormat="1" ht="48.75" customHeight="1" x14ac:dyDescent="0.2">
      <c r="A420" s="99"/>
      <c r="B420" s="131"/>
      <c r="C420" s="132"/>
      <c r="D420" s="53"/>
      <c r="E420" s="123"/>
      <c r="F420" s="491" t="s">
        <v>50</v>
      </c>
      <c r="G420" s="640"/>
      <c r="H420" s="188"/>
      <c r="I420" s="188"/>
      <c r="J420" s="188"/>
      <c r="K420" s="188"/>
      <c r="L420" s="188"/>
      <c r="M420" s="188"/>
      <c r="N420" s="188"/>
      <c r="O420" s="181" t="s">
        <v>487</v>
      </c>
      <c r="P420" s="133" t="s">
        <v>367</v>
      </c>
      <c r="Q420" s="133" t="s">
        <v>238</v>
      </c>
      <c r="R420" s="133" t="s">
        <v>321</v>
      </c>
      <c r="S420" s="324">
        <f>S421</f>
        <v>885824</v>
      </c>
      <c r="T420" s="258">
        <f>T421</f>
        <v>0</v>
      </c>
      <c r="U420" s="333">
        <f t="shared" si="29"/>
        <v>0</v>
      </c>
    </row>
    <row r="421" spans="1:21" s="102" customFormat="1" ht="62.25" customHeight="1" x14ac:dyDescent="0.2">
      <c r="A421" s="99"/>
      <c r="B421" s="131"/>
      <c r="C421" s="132"/>
      <c r="D421" s="53"/>
      <c r="E421" s="123"/>
      <c r="F421" s="490" t="s">
        <v>434</v>
      </c>
      <c r="G421" s="490"/>
      <c r="H421" s="188"/>
      <c r="I421" s="188"/>
      <c r="J421" s="188"/>
      <c r="K421" s="188"/>
      <c r="L421" s="188"/>
      <c r="M421" s="188"/>
      <c r="N421" s="188"/>
      <c r="O421" s="181" t="s">
        <v>487</v>
      </c>
      <c r="P421" s="133" t="s">
        <v>367</v>
      </c>
      <c r="Q421" s="133" t="s">
        <v>155</v>
      </c>
      <c r="R421" s="133" t="s">
        <v>321</v>
      </c>
      <c r="S421" s="324">
        <f t="shared" si="31"/>
        <v>885824</v>
      </c>
      <c r="T421" s="258">
        <f t="shared" si="31"/>
        <v>0</v>
      </c>
      <c r="U421" s="333">
        <f t="shared" si="29"/>
        <v>0</v>
      </c>
    </row>
    <row r="422" spans="1:21" s="102" customFormat="1" ht="32.25" customHeight="1" x14ac:dyDescent="0.2">
      <c r="A422" s="99"/>
      <c r="B422" s="131"/>
      <c r="C422" s="132"/>
      <c r="D422" s="53"/>
      <c r="E422" s="123"/>
      <c r="F422" s="482" t="s">
        <v>393</v>
      </c>
      <c r="G422" s="484"/>
      <c r="H422" s="188"/>
      <c r="I422" s="188"/>
      <c r="J422" s="188"/>
      <c r="K422" s="188"/>
      <c r="L422" s="188"/>
      <c r="M422" s="188"/>
      <c r="N422" s="188"/>
      <c r="O422" s="181" t="s">
        <v>487</v>
      </c>
      <c r="P422" s="133" t="s">
        <v>367</v>
      </c>
      <c r="Q422" s="133" t="s">
        <v>155</v>
      </c>
      <c r="R422" s="133" t="s">
        <v>392</v>
      </c>
      <c r="S422" s="324">
        <f t="shared" si="31"/>
        <v>885824</v>
      </c>
      <c r="T422" s="258">
        <f t="shared" si="31"/>
        <v>0</v>
      </c>
      <c r="U422" s="333">
        <f t="shared" si="29"/>
        <v>0</v>
      </c>
    </row>
    <row r="423" spans="1:21" s="102" customFormat="1" ht="49.5" customHeight="1" x14ac:dyDescent="0.2">
      <c r="A423" s="99"/>
      <c r="B423" s="131"/>
      <c r="C423" s="132"/>
      <c r="D423" s="53"/>
      <c r="E423" s="123"/>
      <c r="F423" s="482" t="s">
        <v>462</v>
      </c>
      <c r="G423" s="484"/>
      <c r="H423" s="188"/>
      <c r="I423" s="188"/>
      <c r="J423" s="188"/>
      <c r="K423" s="188"/>
      <c r="L423" s="188"/>
      <c r="M423" s="188"/>
      <c r="N423" s="188"/>
      <c r="O423" s="181" t="s">
        <v>487</v>
      </c>
      <c r="P423" s="133" t="s">
        <v>367</v>
      </c>
      <c r="Q423" s="133" t="s">
        <v>155</v>
      </c>
      <c r="R423" s="133" t="s">
        <v>461</v>
      </c>
      <c r="S423" s="324">
        <v>885824</v>
      </c>
      <c r="T423" s="258">
        <v>0</v>
      </c>
      <c r="U423" s="333">
        <f t="shared" si="29"/>
        <v>0</v>
      </c>
    </row>
    <row r="424" spans="1:21" s="102" customFormat="1" ht="32.25" customHeight="1" x14ac:dyDescent="0.2">
      <c r="A424" s="99"/>
      <c r="B424" s="131"/>
      <c r="C424" s="132"/>
      <c r="D424" s="53"/>
      <c r="E424" s="123"/>
      <c r="F424" s="489" t="s">
        <v>355</v>
      </c>
      <c r="G424" s="489"/>
      <c r="H424" s="188"/>
      <c r="I424" s="188"/>
      <c r="J424" s="188"/>
      <c r="K424" s="188"/>
      <c r="L424" s="188"/>
      <c r="M424" s="143"/>
      <c r="N424" s="143">
        <f>M424-H424</f>
        <v>0</v>
      </c>
      <c r="O424" s="141" t="s">
        <v>487</v>
      </c>
      <c r="P424" s="139" t="s">
        <v>354</v>
      </c>
      <c r="Q424" s="139" t="s">
        <v>486</v>
      </c>
      <c r="R424" s="139" t="s">
        <v>321</v>
      </c>
      <c r="S424" s="292">
        <f>S452+S442+S425+S432</f>
        <v>28769753.390000001</v>
      </c>
      <c r="T424" s="254">
        <f>T452+T442+T425+T432</f>
        <v>1793958.56</v>
      </c>
      <c r="U424" s="379">
        <f t="shared" si="29"/>
        <v>6.2355715590650744</v>
      </c>
    </row>
    <row r="425" spans="1:21" s="102" customFormat="1" ht="32.25" customHeight="1" x14ac:dyDescent="0.2">
      <c r="A425" s="99"/>
      <c r="B425" s="131"/>
      <c r="C425" s="132"/>
      <c r="D425" s="53"/>
      <c r="E425" s="123"/>
      <c r="F425" s="489" t="s">
        <v>510</v>
      </c>
      <c r="G425" s="517"/>
      <c r="H425" s="188"/>
      <c r="I425" s="188"/>
      <c r="J425" s="188"/>
      <c r="K425" s="188"/>
      <c r="L425" s="188"/>
      <c r="M425" s="188"/>
      <c r="N425" s="188"/>
      <c r="O425" s="141" t="s">
        <v>487</v>
      </c>
      <c r="P425" s="139" t="s">
        <v>511</v>
      </c>
      <c r="Q425" s="20" t="s">
        <v>486</v>
      </c>
      <c r="R425" s="139" t="s">
        <v>321</v>
      </c>
      <c r="S425" s="292">
        <f>S429</f>
        <v>482675</v>
      </c>
      <c r="T425" s="254">
        <f>T429</f>
        <v>0</v>
      </c>
      <c r="U425" s="379">
        <f t="shared" si="29"/>
        <v>0</v>
      </c>
    </row>
    <row r="426" spans="1:21" s="102" customFormat="1" ht="32.25" customHeight="1" x14ac:dyDescent="0.2">
      <c r="A426" s="99"/>
      <c r="B426" s="131"/>
      <c r="C426" s="132"/>
      <c r="D426" s="53"/>
      <c r="E426" s="123"/>
      <c r="F426" s="482" t="s">
        <v>425</v>
      </c>
      <c r="G426" s="482"/>
      <c r="H426" s="482"/>
      <c r="I426" s="188"/>
      <c r="J426" s="188"/>
      <c r="K426" s="188"/>
      <c r="L426" s="188"/>
      <c r="M426" s="143"/>
      <c r="N426" s="143"/>
      <c r="O426" s="181" t="s">
        <v>487</v>
      </c>
      <c r="P426" s="133" t="s">
        <v>511</v>
      </c>
      <c r="Q426" s="133" t="s">
        <v>484</v>
      </c>
      <c r="R426" s="133" t="s">
        <v>321</v>
      </c>
      <c r="S426" s="291">
        <f>S427</f>
        <v>482675</v>
      </c>
      <c r="T426" s="256">
        <f>T427</f>
        <v>0</v>
      </c>
      <c r="U426" s="333">
        <f t="shared" si="29"/>
        <v>0</v>
      </c>
    </row>
    <row r="427" spans="1:21" s="102" customFormat="1" ht="32.25" customHeight="1" x14ac:dyDescent="0.2">
      <c r="A427" s="99"/>
      <c r="B427" s="131"/>
      <c r="C427" s="132"/>
      <c r="D427" s="53"/>
      <c r="E427" s="123"/>
      <c r="F427" s="482" t="s">
        <v>426</v>
      </c>
      <c r="G427" s="482"/>
      <c r="H427" s="221"/>
      <c r="I427" s="188"/>
      <c r="J427" s="188"/>
      <c r="K427" s="188"/>
      <c r="L427" s="188"/>
      <c r="M427" s="143"/>
      <c r="N427" s="143"/>
      <c r="O427" s="181" t="s">
        <v>487</v>
      </c>
      <c r="P427" s="133" t="s">
        <v>511</v>
      </c>
      <c r="Q427" s="133" t="s">
        <v>485</v>
      </c>
      <c r="R427" s="133" t="s">
        <v>321</v>
      </c>
      <c r="S427" s="291">
        <f>S429</f>
        <v>482675</v>
      </c>
      <c r="T427" s="256">
        <f>T429</f>
        <v>0</v>
      </c>
      <c r="U427" s="333">
        <f t="shared" si="29"/>
        <v>0</v>
      </c>
    </row>
    <row r="428" spans="1:21" s="102" customFormat="1" ht="32.25" customHeight="1" x14ac:dyDescent="0.2">
      <c r="A428" s="99"/>
      <c r="B428" s="131"/>
      <c r="C428" s="132"/>
      <c r="D428" s="53"/>
      <c r="E428" s="123"/>
      <c r="F428" s="480" t="s">
        <v>43</v>
      </c>
      <c r="G428" s="481"/>
      <c r="H428" s="221"/>
      <c r="I428" s="188"/>
      <c r="J428" s="188"/>
      <c r="K428" s="188"/>
      <c r="L428" s="188"/>
      <c r="M428" s="143"/>
      <c r="N428" s="143"/>
      <c r="O428" s="181" t="s">
        <v>487</v>
      </c>
      <c r="P428" s="133" t="s">
        <v>511</v>
      </c>
      <c r="Q428" s="133" t="s">
        <v>44</v>
      </c>
      <c r="R428" s="133" t="s">
        <v>321</v>
      </c>
      <c r="S428" s="291">
        <f t="shared" ref="S428:T430" si="32">S429</f>
        <v>482675</v>
      </c>
      <c r="T428" s="256">
        <f t="shared" si="32"/>
        <v>0</v>
      </c>
      <c r="U428" s="333">
        <f t="shared" si="29"/>
        <v>0</v>
      </c>
    </row>
    <row r="429" spans="1:21" s="102" customFormat="1" ht="108" customHeight="1" x14ac:dyDescent="0.2">
      <c r="A429" s="99"/>
      <c r="B429" s="131"/>
      <c r="C429" s="132"/>
      <c r="D429" s="53"/>
      <c r="E429" s="123"/>
      <c r="F429" s="482" t="s">
        <v>483</v>
      </c>
      <c r="G429" s="488"/>
      <c r="H429" s="252"/>
      <c r="I429" s="188"/>
      <c r="J429" s="188"/>
      <c r="K429" s="188"/>
      <c r="L429" s="188"/>
      <c r="M429" s="143"/>
      <c r="N429" s="143"/>
      <c r="O429" s="181" t="s">
        <v>487</v>
      </c>
      <c r="P429" s="133" t="s">
        <v>511</v>
      </c>
      <c r="Q429" s="145" t="s">
        <v>156</v>
      </c>
      <c r="R429" s="133" t="s">
        <v>321</v>
      </c>
      <c r="S429" s="291">
        <f t="shared" si="32"/>
        <v>482675</v>
      </c>
      <c r="T429" s="256">
        <f t="shared" si="32"/>
        <v>0</v>
      </c>
      <c r="U429" s="333">
        <f t="shared" si="29"/>
        <v>0</v>
      </c>
    </row>
    <row r="430" spans="1:21" s="102" customFormat="1" ht="32.25" customHeight="1" x14ac:dyDescent="0.2">
      <c r="A430" s="99"/>
      <c r="B430" s="131"/>
      <c r="C430" s="132"/>
      <c r="D430" s="53"/>
      <c r="E430" s="123"/>
      <c r="F430" s="482" t="s">
        <v>393</v>
      </c>
      <c r="G430" s="488"/>
      <c r="H430" s="252"/>
      <c r="I430" s="188"/>
      <c r="J430" s="188"/>
      <c r="K430" s="188"/>
      <c r="L430" s="188"/>
      <c r="M430" s="143"/>
      <c r="N430" s="143"/>
      <c r="O430" s="181" t="s">
        <v>487</v>
      </c>
      <c r="P430" s="133" t="s">
        <v>511</v>
      </c>
      <c r="Q430" s="145" t="s">
        <v>156</v>
      </c>
      <c r="R430" s="133" t="s">
        <v>392</v>
      </c>
      <c r="S430" s="291">
        <f t="shared" si="32"/>
        <v>482675</v>
      </c>
      <c r="T430" s="256">
        <f t="shared" si="32"/>
        <v>0</v>
      </c>
      <c r="U430" s="333">
        <f t="shared" si="29"/>
        <v>0</v>
      </c>
    </row>
    <row r="431" spans="1:21" s="102" customFormat="1" ht="32.25" customHeight="1" x14ac:dyDescent="0.2">
      <c r="A431" s="99"/>
      <c r="B431" s="131"/>
      <c r="C431" s="132"/>
      <c r="D431" s="53"/>
      <c r="E431" s="123"/>
      <c r="F431" s="482" t="s">
        <v>462</v>
      </c>
      <c r="G431" s="488"/>
      <c r="H431" s="252"/>
      <c r="I431" s="188"/>
      <c r="J431" s="188"/>
      <c r="K431" s="188"/>
      <c r="L431" s="188"/>
      <c r="M431" s="143"/>
      <c r="N431" s="143"/>
      <c r="O431" s="181" t="s">
        <v>487</v>
      </c>
      <c r="P431" s="133" t="s">
        <v>511</v>
      </c>
      <c r="Q431" s="145" t="s">
        <v>156</v>
      </c>
      <c r="R431" s="133" t="s">
        <v>461</v>
      </c>
      <c r="S431" s="291">
        <v>482675</v>
      </c>
      <c r="T431" s="256">
        <v>0</v>
      </c>
      <c r="U431" s="333">
        <f t="shared" si="29"/>
        <v>0</v>
      </c>
    </row>
    <row r="432" spans="1:21" s="102" customFormat="1" ht="25.5" customHeight="1" x14ac:dyDescent="0.2">
      <c r="A432" s="99"/>
      <c r="B432" s="131"/>
      <c r="C432" s="132"/>
      <c r="D432" s="53"/>
      <c r="E432" s="123"/>
      <c r="F432" s="489" t="s">
        <v>133</v>
      </c>
      <c r="G432" s="517"/>
      <c r="H432" s="305"/>
      <c r="I432" s="188"/>
      <c r="J432" s="188"/>
      <c r="K432" s="188"/>
      <c r="L432" s="188"/>
      <c r="M432" s="143"/>
      <c r="N432" s="143"/>
      <c r="O432" s="141" t="s">
        <v>487</v>
      </c>
      <c r="P432" s="139" t="s">
        <v>134</v>
      </c>
      <c r="Q432" s="139" t="s">
        <v>486</v>
      </c>
      <c r="R432" s="139" t="s">
        <v>321</v>
      </c>
      <c r="S432" s="292">
        <f t="shared" ref="S432:T437" si="33">S433</f>
        <v>4504176</v>
      </c>
      <c r="T432" s="254">
        <f t="shared" si="33"/>
        <v>0</v>
      </c>
      <c r="U432" s="379">
        <f t="shared" si="29"/>
        <v>0</v>
      </c>
    </row>
    <row r="433" spans="1:21" s="102" customFormat="1" ht="80.25" customHeight="1" x14ac:dyDescent="0.2">
      <c r="A433" s="99"/>
      <c r="B433" s="131"/>
      <c r="C433" s="132"/>
      <c r="D433" s="53"/>
      <c r="E433" s="123"/>
      <c r="F433" s="482" t="s">
        <v>190</v>
      </c>
      <c r="G433" s="482"/>
      <c r="H433" s="482"/>
      <c r="I433" s="188"/>
      <c r="J433" s="188"/>
      <c r="K433" s="188"/>
      <c r="L433" s="188"/>
      <c r="M433" s="143"/>
      <c r="N433" s="143"/>
      <c r="O433" s="181" t="s">
        <v>487</v>
      </c>
      <c r="P433" s="133" t="s">
        <v>134</v>
      </c>
      <c r="Q433" s="133" t="s">
        <v>508</v>
      </c>
      <c r="R433" s="133" t="s">
        <v>321</v>
      </c>
      <c r="S433" s="291">
        <f t="shared" si="33"/>
        <v>4504176</v>
      </c>
      <c r="T433" s="256">
        <f t="shared" si="33"/>
        <v>0</v>
      </c>
      <c r="U433" s="333">
        <f t="shared" si="29"/>
        <v>0</v>
      </c>
    </row>
    <row r="434" spans="1:21" s="102" customFormat="1" ht="81" customHeight="1" x14ac:dyDescent="0.2">
      <c r="A434" s="99"/>
      <c r="B434" s="131"/>
      <c r="C434" s="132"/>
      <c r="D434" s="53"/>
      <c r="E434" s="123"/>
      <c r="F434" s="482" t="s">
        <v>528</v>
      </c>
      <c r="G434" s="482"/>
      <c r="H434" s="221"/>
      <c r="I434" s="188"/>
      <c r="J434" s="188"/>
      <c r="K434" s="188"/>
      <c r="L434" s="188"/>
      <c r="M434" s="143"/>
      <c r="N434" s="143"/>
      <c r="O434" s="181" t="s">
        <v>487</v>
      </c>
      <c r="P434" s="133" t="s">
        <v>134</v>
      </c>
      <c r="Q434" s="133" t="s">
        <v>0</v>
      </c>
      <c r="R434" s="133" t="s">
        <v>321</v>
      </c>
      <c r="S434" s="291">
        <f t="shared" si="33"/>
        <v>4504176</v>
      </c>
      <c r="T434" s="256">
        <f t="shared" si="33"/>
        <v>0</v>
      </c>
      <c r="U434" s="333">
        <f t="shared" si="29"/>
        <v>0</v>
      </c>
    </row>
    <row r="435" spans="1:21" s="102" customFormat="1" ht="47.25" customHeight="1" x14ac:dyDescent="0.2">
      <c r="A435" s="99"/>
      <c r="B435" s="131"/>
      <c r="C435" s="132"/>
      <c r="D435" s="53"/>
      <c r="E435" s="123"/>
      <c r="F435" s="490" t="s">
        <v>50</v>
      </c>
      <c r="G435" s="509"/>
      <c r="H435" s="221"/>
      <c r="I435" s="188"/>
      <c r="J435" s="188"/>
      <c r="K435" s="188"/>
      <c r="L435" s="188"/>
      <c r="M435" s="143"/>
      <c r="N435" s="143"/>
      <c r="O435" s="181" t="s">
        <v>487</v>
      </c>
      <c r="P435" s="133" t="s">
        <v>134</v>
      </c>
      <c r="Q435" s="133" t="s">
        <v>1</v>
      </c>
      <c r="R435" s="133" t="s">
        <v>321</v>
      </c>
      <c r="S435" s="291">
        <f>S436+S439</f>
        <v>4504176</v>
      </c>
      <c r="T435" s="256">
        <f t="shared" si="33"/>
        <v>0</v>
      </c>
      <c r="U435" s="333">
        <f t="shared" si="29"/>
        <v>0</v>
      </c>
    </row>
    <row r="436" spans="1:21" s="102" customFormat="1" ht="159.75" customHeight="1" x14ac:dyDescent="0.2">
      <c r="A436" s="99"/>
      <c r="B436" s="131"/>
      <c r="C436" s="132"/>
      <c r="D436" s="53"/>
      <c r="E436" s="123"/>
      <c r="F436" s="490" t="s">
        <v>135</v>
      </c>
      <c r="G436" s="509"/>
      <c r="H436" s="221"/>
      <c r="I436" s="188"/>
      <c r="J436" s="188"/>
      <c r="K436" s="188"/>
      <c r="L436" s="188"/>
      <c r="M436" s="143"/>
      <c r="N436" s="143"/>
      <c r="O436" s="181" t="s">
        <v>487</v>
      </c>
      <c r="P436" s="133" t="s">
        <v>134</v>
      </c>
      <c r="Q436" s="145" t="s">
        <v>2</v>
      </c>
      <c r="R436" s="133" t="s">
        <v>321</v>
      </c>
      <c r="S436" s="291">
        <f t="shared" si="33"/>
        <v>4365000</v>
      </c>
      <c r="T436" s="256">
        <f t="shared" si="33"/>
        <v>0</v>
      </c>
      <c r="U436" s="333">
        <f t="shared" si="29"/>
        <v>0</v>
      </c>
    </row>
    <row r="437" spans="1:21" s="102" customFormat="1" ht="38.25" customHeight="1" x14ac:dyDescent="0.2">
      <c r="A437" s="99"/>
      <c r="B437" s="131"/>
      <c r="C437" s="132"/>
      <c r="D437" s="53"/>
      <c r="E437" s="123"/>
      <c r="F437" s="482" t="s">
        <v>393</v>
      </c>
      <c r="G437" s="484"/>
      <c r="H437" s="252"/>
      <c r="I437" s="188"/>
      <c r="J437" s="188"/>
      <c r="K437" s="188"/>
      <c r="L437" s="188"/>
      <c r="M437" s="143"/>
      <c r="N437" s="143"/>
      <c r="O437" s="181" t="s">
        <v>487</v>
      </c>
      <c r="P437" s="133" t="s">
        <v>134</v>
      </c>
      <c r="Q437" s="145" t="s">
        <v>2</v>
      </c>
      <c r="R437" s="133" t="s">
        <v>392</v>
      </c>
      <c r="S437" s="291">
        <f t="shared" si="33"/>
        <v>4365000</v>
      </c>
      <c r="T437" s="256">
        <f t="shared" si="33"/>
        <v>0</v>
      </c>
      <c r="U437" s="333">
        <f t="shared" si="29"/>
        <v>0</v>
      </c>
    </row>
    <row r="438" spans="1:21" s="102" customFormat="1" ht="48" customHeight="1" x14ac:dyDescent="0.2">
      <c r="A438" s="99"/>
      <c r="B438" s="131"/>
      <c r="C438" s="132"/>
      <c r="D438" s="53"/>
      <c r="E438" s="123"/>
      <c r="F438" s="482" t="s">
        <v>462</v>
      </c>
      <c r="G438" s="484"/>
      <c r="H438" s="252"/>
      <c r="I438" s="188"/>
      <c r="J438" s="188"/>
      <c r="K438" s="188"/>
      <c r="L438" s="188"/>
      <c r="M438" s="143"/>
      <c r="N438" s="143"/>
      <c r="O438" s="181" t="s">
        <v>487</v>
      </c>
      <c r="P438" s="133" t="s">
        <v>134</v>
      </c>
      <c r="Q438" s="145" t="s">
        <v>2</v>
      </c>
      <c r="R438" s="133" t="s">
        <v>461</v>
      </c>
      <c r="S438" s="291">
        <v>4365000</v>
      </c>
      <c r="T438" s="256">
        <v>0</v>
      </c>
      <c r="U438" s="333">
        <f t="shared" si="29"/>
        <v>0</v>
      </c>
    </row>
    <row r="439" spans="1:21" s="102" customFormat="1" ht="118.5" customHeight="1" x14ac:dyDescent="0.2">
      <c r="A439" s="99"/>
      <c r="B439" s="131"/>
      <c r="C439" s="132"/>
      <c r="D439" s="53"/>
      <c r="E439" s="123"/>
      <c r="F439" s="515" t="s">
        <v>4</v>
      </c>
      <c r="G439" s="516"/>
      <c r="H439" s="252"/>
      <c r="I439" s="188"/>
      <c r="J439" s="188"/>
      <c r="K439" s="188"/>
      <c r="L439" s="188"/>
      <c r="M439" s="143"/>
      <c r="N439" s="143"/>
      <c r="O439" s="181" t="s">
        <v>487</v>
      </c>
      <c r="P439" s="133" t="s">
        <v>134</v>
      </c>
      <c r="Q439" s="145" t="s">
        <v>3</v>
      </c>
      <c r="R439" s="133" t="s">
        <v>321</v>
      </c>
      <c r="S439" s="291">
        <f>S440</f>
        <v>139176</v>
      </c>
      <c r="T439" s="256">
        <f>T440</f>
        <v>0</v>
      </c>
      <c r="U439" s="333">
        <f t="shared" si="29"/>
        <v>0</v>
      </c>
    </row>
    <row r="440" spans="1:21" s="102" customFormat="1" ht="36" customHeight="1" x14ac:dyDescent="0.2">
      <c r="A440" s="99"/>
      <c r="B440" s="131"/>
      <c r="C440" s="132"/>
      <c r="D440" s="53"/>
      <c r="E440" s="123"/>
      <c r="F440" s="482" t="s">
        <v>393</v>
      </c>
      <c r="G440" s="484"/>
      <c r="H440" s="252"/>
      <c r="I440" s="188"/>
      <c r="J440" s="188"/>
      <c r="K440" s="188"/>
      <c r="L440" s="188"/>
      <c r="M440" s="143"/>
      <c r="N440" s="143"/>
      <c r="O440" s="181" t="s">
        <v>487</v>
      </c>
      <c r="P440" s="133" t="s">
        <v>134</v>
      </c>
      <c r="Q440" s="145" t="s">
        <v>527</v>
      </c>
      <c r="R440" s="133" t="s">
        <v>392</v>
      </c>
      <c r="S440" s="291">
        <f>S441</f>
        <v>139176</v>
      </c>
      <c r="T440" s="256">
        <f>T441</f>
        <v>0</v>
      </c>
      <c r="U440" s="333">
        <f t="shared" si="29"/>
        <v>0</v>
      </c>
    </row>
    <row r="441" spans="1:21" s="102" customFormat="1" ht="47.25" customHeight="1" x14ac:dyDescent="0.2">
      <c r="A441" s="99"/>
      <c r="B441" s="131"/>
      <c r="C441" s="132"/>
      <c r="D441" s="53"/>
      <c r="E441" s="123"/>
      <c r="F441" s="482" t="s">
        <v>462</v>
      </c>
      <c r="G441" s="484"/>
      <c r="H441" s="252"/>
      <c r="I441" s="188"/>
      <c r="J441" s="188"/>
      <c r="K441" s="188"/>
      <c r="L441" s="188"/>
      <c r="M441" s="143"/>
      <c r="N441" s="143"/>
      <c r="O441" s="181" t="s">
        <v>487</v>
      </c>
      <c r="P441" s="133" t="s">
        <v>134</v>
      </c>
      <c r="Q441" s="145" t="s">
        <v>527</v>
      </c>
      <c r="R441" s="133" t="s">
        <v>461</v>
      </c>
      <c r="S441" s="291">
        <v>139176</v>
      </c>
      <c r="T441" s="256">
        <v>0</v>
      </c>
      <c r="U441" s="333">
        <f t="shared" si="29"/>
        <v>0</v>
      </c>
    </row>
    <row r="442" spans="1:21" s="102" customFormat="1" ht="21.75" customHeight="1" x14ac:dyDescent="0.2">
      <c r="A442" s="99"/>
      <c r="B442" s="131"/>
      <c r="C442" s="132"/>
      <c r="D442" s="53"/>
      <c r="E442" s="123"/>
      <c r="F442" s="489" t="s">
        <v>451</v>
      </c>
      <c r="G442" s="517"/>
      <c r="H442" s="188"/>
      <c r="I442" s="188"/>
      <c r="J442" s="188"/>
      <c r="K442" s="188"/>
      <c r="L442" s="188"/>
      <c r="M442" s="188"/>
      <c r="N442" s="188"/>
      <c r="O442" s="141" t="s">
        <v>487</v>
      </c>
      <c r="P442" s="139" t="s">
        <v>449</v>
      </c>
      <c r="Q442" s="139" t="s">
        <v>486</v>
      </c>
      <c r="R442" s="139" t="s">
        <v>450</v>
      </c>
      <c r="S442" s="292">
        <f>S443</f>
        <v>1090000</v>
      </c>
      <c r="T442" s="254">
        <f>T443</f>
        <v>0</v>
      </c>
      <c r="U442" s="379">
        <f t="shared" si="29"/>
        <v>0</v>
      </c>
    </row>
    <row r="443" spans="1:21" s="102" customFormat="1" ht="44.25" customHeight="1" x14ac:dyDescent="0.25">
      <c r="A443" s="99"/>
      <c r="B443" s="131"/>
      <c r="C443" s="132"/>
      <c r="D443" s="53"/>
      <c r="E443" s="123"/>
      <c r="F443" s="540" t="s">
        <v>182</v>
      </c>
      <c r="G443" s="624"/>
      <c r="H443" s="188"/>
      <c r="I443" s="188"/>
      <c r="J443" s="188"/>
      <c r="K443" s="188"/>
      <c r="L443" s="188"/>
      <c r="M443" s="143"/>
      <c r="N443" s="143"/>
      <c r="O443" s="181" t="s">
        <v>487</v>
      </c>
      <c r="P443" s="133" t="s">
        <v>449</v>
      </c>
      <c r="Q443" s="133" t="s">
        <v>495</v>
      </c>
      <c r="R443" s="133" t="s">
        <v>321</v>
      </c>
      <c r="S443" s="291">
        <f>S444</f>
        <v>1090000</v>
      </c>
      <c r="T443" s="256">
        <f>T444</f>
        <v>0</v>
      </c>
      <c r="U443" s="333">
        <f t="shared" si="29"/>
        <v>0</v>
      </c>
    </row>
    <row r="444" spans="1:21" s="102" customFormat="1" ht="29.25" customHeight="1" x14ac:dyDescent="0.25">
      <c r="A444" s="99"/>
      <c r="B444" s="131"/>
      <c r="C444" s="132"/>
      <c r="D444" s="53"/>
      <c r="E444" s="123"/>
      <c r="F444" s="540" t="s">
        <v>236</v>
      </c>
      <c r="G444" s="624"/>
      <c r="H444" s="188"/>
      <c r="I444" s="188"/>
      <c r="J444" s="188"/>
      <c r="K444" s="188"/>
      <c r="L444" s="188"/>
      <c r="M444" s="143"/>
      <c r="N444" s="143"/>
      <c r="O444" s="181" t="s">
        <v>487</v>
      </c>
      <c r="P444" s="133" t="s">
        <v>452</v>
      </c>
      <c r="Q444" s="133" t="s">
        <v>494</v>
      </c>
      <c r="R444" s="133" t="s">
        <v>321</v>
      </c>
      <c r="S444" s="291">
        <f>S445</f>
        <v>1090000</v>
      </c>
      <c r="T444" s="256">
        <f>T446</f>
        <v>0</v>
      </c>
      <c r="U444" s="333">
        <f t="shared" si="29"/>
        <v>0</v>
      </c>
    </row>
    <row r="445" spans="1:21" s="102" customFormat="1" ht="46.5" customHeight="1" x14ac:dyDescent="0.25">
      <c r="A445" s="99"/>
      <c r="B445" s="131"/>
      <c r="C445" s="132"/>
      <c r="D445" s="53"/>
      <c r="E445" s="123"/>
      <c r="F445" s="512" t="s">
        <v>50</v>
      </c>
      <c r="G445" s="559"/>
      <c r="H445" s="188"/>
      <c r="I445" s="188"/>
      <c r="J445" s="188"/>
      <c r="K445" s="188"/>
      <c r="L445" s="188"/>
      <c r="M445" s="143"/>
      <c r="N445" s="143"/>
      <c r="O445" s="181" t="s">
        <v>487</v>
      </c>
      <c r="P445" s="133" t="s">
        <v>452</v>
      </c>
      <c r="Q445" s="133" t="s">
        <v>157</v>
      </c>
      <c r="R445" s="133" t="s">
        <v>321</v>
      </c>
      <c r="S445" s="291">
        <f>S446+S449</f>
        <v>1090000</v>
      </c>
      <c r="T445" s="256">
        <f>T446+T449</f>
        <v>0</v>
      </c>
      <c r="U445" s="333">
        <f t="shared" si="29"/>
        <v>0</v>
      </c>
    </row>
    <row r="446" spans="1:21" s="102" customFormat="1" ht="51" customHeight="1" x14ac:dyDescent="0.2">
      <c r="A446" s="99"/>
      <c r="B446" s="131"/>
      <c r="C446" s="132"/>
      <c r="D446" s="53"/>
      <c r="E446" s="123"/>
      <c r="F446" s="482" t="s">
        <v>454</v>
      </c>
      <c r="G446" s="484"/>
      <c r="H446" s="188"/>
      <c r="I446" s="188"/>
      <c r="J446" s="188"/>
      <c r="K446" s="188"/>
      <c r="L446" s="188"/>
      <c r="M446" s="143"/>
      <c r="N446" s="143"/>
      <c r="O446" s="181" t="s">
        <v>487</v>
      </c>
      <c r="P446" s="133" t="s">
        <v>449</v>
      </c>
      <c r="Q446" s="133" t="s">
        <v>158</v>
      </c>
      <c r="R446" s="133" t="s">
        <v>321</v>
      </c>
      <c r="S446" s="291">
        <f>S447</f>
        <v>90000</v>
      </c>
      <c r="T446" s="256">
        <f>T447</f>
        <v>0</v>
      </c>
      <c r="U446" s="333">
        <f t="shared" si="29"/>
        <v>0</v>
      </c>
    </row>
    <row r="447" spans="1:21" s="102" customFormat="1" ht="28.5" customHeight="1" x14ac:dyDescent="0.2">
      <c r="A447" s="99"/>
      <c r="B447" s="131"/>
      <c r="C447" s="132"/>
      <c r="D447" s="53"/>
      <c r="E447" s="123"/>
      <c r="F447" s="482" t="s">
        <v>395</v>
      </c>
      <c r="G447" s="484"/>
      <c r="H447" s="188"/>
      <c r="I447" s="188"/>
      <c r="J447" s="188"/>
      <c r="K447" s="188"/>
      <c r="L447" s="188"/>
      <c r="M447" s="143"/>
      <c r="N447" s="143"/>
      <c r="O447" s="181" t="s">
        <v>487</v>
      </c>
      <c r="P447" s="133" t="s">
        <v>449</v>
      </c>
      <c r="Q447" s="133" t="s">
        <v>158</v>
      </c>
      <c r="R447" s="133" t="s">
        <v>396</v>
      </c>
      <c r="S447" s="291">
        <f>S448</f>
        <v>90000</v>
      </c>
      <c r="T447" s="256">
        <f>T448</f>
        <v>0</v>
      </c>
      <c r="U447" s="333">
        <f t="shared" si="29"/>
        <v>0</v>
      </c>
    </row>
    <row r="448" spans="1:21" s="102" customFormat="1" ht="32.25" customHeight="1" x14ac:dyDescent="0.2">
      <c r="A448" s="99"/>
      <c r="B448" s="131"/>
      <c r="C448" s="132"/>
      <c r="D448" s="53"/>
      <c r="E448" s="123"/>
      <c r="F448" s="483" t="s">
        <v>479</v>
      </c>
      <c r="G448" s="483"/>
      <c r="H448" s="188"/>
      <c r="I448" s="188"/>
      <c r="J448" s="188"/>
      <c r="K448" s="188"/>
      <c r="L448" s="188"/>
      <c r="M448" s="143"/>
      <c r="N448" s="143"/>
      <c r="O448" s="181" t="s">
        <v>487</v>
      </c>
      <c r="P448" s="133" t="s">
        <v>449</v>
      </c>
      <c r="Q448" s="133" t="s">
        <v>158</v>
      </c>
      <c r="R448" s="133" t="s">
        <v>453</v>
      </c>
      <c r="S448" s="291">
        <v>90000</v>
      </c>
      <c r="T448" s="256">
        <v>0</v>
      </c>
      <c r="U448" s="333">
        <f t="shared" si="29"/>
        <v>0</v>
      </c>
    </row>
    <row r="449" spans="1:21" s="102" customFormat="1" ht="78" customHeight="1" x14ac:dyDescent="0.2">
      <c r="A449" s="99"/>
      <c r="B449" s="131"/>
      <c r="C449" s="132"/>
      <c r="D449" s="53"/>
      <c r="E449" s="123"/>
      <c r="F449" s="499" t="s">
        <v>531</v>
      </c>
      <c r="G449" s="502" t="s">
        <v>532</v>
      </c>
      <c r="H449" s="188"/>
      <c r="I449" s="188"/>
      <c r="J449" s="188"/>
      <c r="K449" s="188"/>
      <c r="L449" s="188"/>
      <c r="M449" s="143"/>
      <c r="N449" s="143"/>
      <c r="O449" s="181" t="s">
        <v>487</v>
      </c>
      <c r="P449" s="31" t="s">
        <v>449</v>
      </c>
      <c r="Q449" s="31" t="s">
        <v>533</v>
      </c>
      <c r="R449" s="31" t="s">
        <v>321</v>
      </c>
      <c r="S449" s="274">
        <f>S450</f>
        <v>1000000</v>
      </c>
      <c r="T449" s="142">
        <f>T450</f>
        <v>0</v>
      </c>
      <c r="U449" s="333">
        <f t="shared" si="29"/>
        <v>0</v>
      </c>
    </row>
    <row r="450" spans="1:21" s="102" customFormat="1" ht="24" customHeight="1" x14ac:dyDescent="0.2">
      <c r="A450" s="99"/>
      <c r="B450" s="131"/>
      <c r="C450" s="132"/>
      <c r="D450" s="53"/>
      <c r="E450" s="123"/>
      <c r="F450" s="499" t="s">
        <v>395</v>
      </c>
      <c r="G450" s="502"/>
      <c r="H450" s="188"/>
      <c r="I450" s="188"/>
      <c r="J450" s="188"/>
      <c r="K450" s="188"/>
      <c r="L450" s="188"/>
      <c r="M450" s="143"/>
      <c r="N450" s="143"/>
      <c r="O450" s="181" t="s">
        <v>487</v>
      </c>
      <c r="P450" s="31" t="s">
        <v>449</v>
      </c>
      <c r="Q450" s="31" t="s">
        <v>533</v>
      </c>
      <c r="R450" s="31" t="s">
        <v>396</v>
      </c>
      <c r="S450" s="274">
        <f>S451</f>
        <v>1000000</v>
      </c>
      <c r="T450" s="142">
        <f>T451</f>
        <v>0</v>
      </c>
      <c r="U450" s="333">
        <f t="shared" si="29"/>
        <v>0</v>
      </c>
    </row>
    <row r="451" spans="1:21" s="102" customFormat="1" ht="65.25" customHeight="1" x14ac:dyDescent="0.2">
      <c r="A451" s="99"/>
      <c r="B451" s="131"/>
      <c r="C451" s="132"/>
      <c r="D451" s="53"/>
      <c r="E451" s="123"/>
      <c r="F451" s="542" t="s">
        <v>479</v>
      </c>
      <c r="G451" s="543"/>
      <c r="H451" s="188"/>
      <c r="I451" s="188"/>
      <c r="J451" s="188"/>
      <c r="K451" s="188"/>
      <c r="L451" s="188"/>
      <c r="M451" s="143"/>
      <c r="N451" s="143"/>
      <c r="O451" s="181" t="s">
        <v>487</v>
      </c>
      <c r="P451" s="31" t="s">
        <v>449</v>
      </c>
      <c r="Q451" s="31" t="s">
        <v>533</v>
      </c>
      <c r="R451" s="31" t="s">
        <v>453</v>
      </c>
      <c r="S451" s="274">
        <v>1000000</v>
      </c>
      <c r="T451" s="142">
        <v>0</v>
      </c>
      <c r="U451" s="333">
        <f t="shared" si="29"/>
        <v>0</v>
      </c>
    </row>
    <row r="452" spans="1:21" s="102" customFormat="1" ht="22.5" customHeight="1" x14ac:dyDescent="0.2">
      <c r="A452" s="99"/>
      <c r="B452" s="131"/>
      <c r="C452" s="132"/>
      <c r="D452" s="53"/>
      <c r="E452" s="123"/>
      <c r="F452" s="489" t="s">
        <v>405</v>
      </c>
      <c r="G452" s="517"/>
      <c r="H452" s="188"/>
      <c r="I452" s="188"/>
      <c r="J452" s="188"/>
      <c r="K452" s="188"/>
      <c r="L452" s="188"/>
      <c r="M452" s="188"/>
      <c r="N452" s="188"/>
      <c r="O452" s="141" t="s">
        <v>487</v>
      </c>
      <c r="P452" s="139" t="s">
        <v>406</v>
      </c>
      <c r="Q452" s="139" t="s">
        <v>486</v>
      </c>
      <c r="R452" s="139" t="s">
        <v>321</v>
      </c>
      <c r="S452" s="292">
        <f>S453+S468</f>
        <v>22692902.390000001</v>
      </c>
      <c r="T452" s="254">
        <f>T453+T468</f>
        <v>1793958.56</v>
      </c>
      <c r="U452" s="379">
        <f t="shared" si="29"/>
        <v>7.9053729186731854</v>
      </c>
    </row>
    <row r="453" spans="1:21" s="102" customFormat="1" ht="47.25" customHeight="1" x14ac:dyDescent="0.25">
      <c r="A453" s="99"/>
      <c r="B453" s="131"/>
      <c r="C453" s="132"/>
      <c r="D453" s="53"/>
      <c r="E453" s="123"/>
      <c r="F453" s="540" t="s">
        <v>182</v>
      </c>
      <c r="G453" s="624"/>
      <c r="H453" s="143"/>
      <c r="I453" s="188"/>
      <c r="J453" s="188"/>
      <c r="K453" s="188"/>
      <c r="L453" s="188"/>
      <c r="M453" s="143"/>
      <c r="N453" s="143"/>
      <c r="O453" s="181" t="s">
        <v>487</v>
      </c>
      <c r="P453" s="133" t="s">
        <v>406</v>
      </c>
      <c r="Q453" s="133" t="s">
        <v>495</v>
      </c>
      <c r="R453" s="133" t="s">
        <v>321</v>
      </c>
      <c r="S453" s="291">
        <f>S454</f>
        <v>21475602.390000001</v>
      </c>
      <c r="T453" s="256">
        <f>T454</f>
        <v>1793958.56</v>
      </c>
      <c r="U453" s="333">
        <f t="shared" si="29"/>
        <v>8.353472593790185</v>
      </c>
    </row>
    <row r="454" spans="1:21" s="102" customFormat="1" ht="45.75" customHeight="1" x14ac:dyDescent="0.25">
      <c r="A454" s="99"/>
      <c r="B454" s="131"/>
      <c r="C454" s="132"/>
      <c r="D454" s="53"/>
      <c r="E454" s="123"/>
      <c r="F454" s="540" t="s">
        <v>232</v>
      </c>
      <c r="G454" s="540"/>
      <c r="H454" s="143"/>
      <c r="I454" s="188"/>
      <c r="J454" s="188"/>
      <c r="K454" s="188"/>
      <c r="L454" s="188"/>
      <c r="M454" s="143"/>
      <c r="N454" s="143"/>
      <c r="O454" s="181" t="s">
        <v>487</v>
      </c>
      <c r="P454" s="133" t="s">
        <v>406</v>
      </c>
      <c r="Q454" s="133" t="s">
        <v>496</v>
      </c>
      <c r="R454" s="133" t="s">
        <v>321</v>
      </c>
      <c r="S454" s="291">
        <f>S455</f>
        <v>21475602.390000001</v>
      </c>
      <c r="T454" s="256">
        <f>T455</f>
        <v>1793958.56</v>
      </c>
      <c r="U454" s="333">
        <f t="shared" si="29"/>
        <v>8.353472593790185</v>
      </c>
    </row>
    <row r="455" spans="1:21" s="102" customFormat="1" ht="45.75" customHeight="1" x14ac:dyDescent="0.25">
      <c r="A455" s="99"/>
      <c r="B455" s="131"/>
      <c r="C455" s="132"/>
      <c r="D455" s="53"/>
      <c r="E455" s="123"/>
      <c r="F455" s="512" t="s">
        <v>207</v>
      </c>
      <c r="G455" s="541"/>
      <c r="H455" s="143"/>
      <c r="I455" s="188"/>
      <c r="J455" s="188"/>
      <c r="K455" s="188"/>
      <c r="L455" s="188"/>
      <c r="M455" s="143"/>
      <c r="N455" s="143"/>
      <c r="O455" s="181" t="s">
        <v>487</v>
      </c>
      <c r="P455" s="133" t="s">
        <v>406</v>
      </c>
      <c r="Q455" s="133" t="s">
        <v>179</v>
      </c>
      <c r="R455" s="133" t="s">
        <v>321</v>
      </c>
      <c r="S455" s="291">
        <f>S456+S459+S462+S465</f>
        <v>21475602.390000001</v>
      </c>
      <c r="T455" s="256">
        <f>T456+T459+T462+T465</f>
        <v>1793958.56</v>
      </c>
      <c r="U455" s="333">
        <f t="shared" si="29"/>
        <v>8.353472593790185</v>
      </c>
    </row>
    <row r="456" spans="1:21" s="102" customFormat="1" ht="82.5" customHeight="1" x14ac:dyDescent="0.2">
      <c r="A456" s="99"/>
      <c r="B456" s="131"/>
      <c r="C456" s="132"/>
      <c r="D456" s="53"/>
      <c r="E456" s="123"/>
      <c r="F456" s="482" t="s">
        <v>448</v>
      </c>
      <c r="G456" s="484"/>
      <c r="H456" s="143"/>
      <c r="I456" s="188"/>
      <c r="J456" s="188"/>
      <c r="K456" s="188"/>
      <c r="L456" s="188"/>
      <c r="M456" s="143"/>
      <c r="N456" s="143"/>
      <c r="O456" s="181" t="s">
        <v>487</v>
      </c>
      <c r="P456" s="133" t="s">
        <v>406</v>
      </c>
      <c r="Q456" s="133" t="s">
        <v>180</v>
      </c>
      <c r="R456" s="133" t="s">
        <v>321</v>
      </c>
      <c r="S456" s="291">
        <f>S457</f>
        <v>13959107.539999999</v>
      </c>
      <c r="T456" s="256">
        <f>T457</f>
        <v>1793958.56</v>
      </c>
      <c r="U456" s="333">
        <f t="shared" si="29"/>
        <v>12.851527612774593</v>
      </c>
    </row>
    <row r="457" spans="1:21" s="102" customFormat="1" ht="32.25" customHeight="1" x14ac:dyDescent="0.2">
      <c r="A457" s="99"/>
      <c r="B457" s="131"/>
      <c r="C457" s="132"/>
      <c r="D457" s="53"/>
      <c r="E457" s="123"/>
      <c r="F457" s="482" t="s">
        <v>393</v>
      </c>
      <c r="G457" s="484"/>
      <c r="H457" s="143"/>
      <c r="I457" s="188"/>
      <c r="J457" s="188"/>
      <c r="K457" s="188"/>
      <c r="L457" s="188"/>
      <c r="M457" s="143"/>
      <c r="N457" s="143"/>
      <c r="O457" s="181" t="s">
        <v>487</v>
      </c>
      <c r="P457" s="133" t="s">
        <v>406</v>
      </c>
      <c r="Q457" s="133" t="s">
        <v>180</v>
      </c>
      <c r="R457" s="133" t="s">
        <v>392</v>
      </c>
      <c r="S457" s="291">
        <f>S458</f>
        <v>13959107.539999999</v>
      </c>
      <c r="T457" s="256">
        <f>T458</f>
        <v>1793958.56</v>
      </c>
      <c r="U457" s="333">
        <f t="shared" si="29"/>
        <v>12.851527612774593</v>
      </c>
    </row>
    <row r="458" spans="1:21" s="102" customFormat="1" ht="51" customHeight="1" x14ac:dyDescent="0.2">
      <c r="A458" s="99"/>
      <c r="B458" s="131"/>
      <c r="C458" s="132"/>
      <c r="D458" s="53"/>
      <c r="E458" s="123"/>
      <c r="F458" s="482" t="s">
        <v>462</v>
      </c>
      <c r="G458" s="484"/>
      <c r="H458" s="143"/>
      <c r="I458" s="188"/>
      <c r="J458" s="188"/>
      <c r="K458" s="188"/>
      <c r="L458" s="188"/>
      <c r="M458" s="143"/>
      <c r="N458" s="143"/>
      <c r="O458" s="181" t="s">
        <v>487</v>
      </c>
      <c r="P458" s="133" t="s">
        <v>406</v>
      </c>
      <c r="Q458" s="133" t="s">
        <v>180</v>
      </c>
      <c r="R458" s="133" t="s">
        <v>461</v>
      </c>
      <c r="S458" s="291">
        <v>13959107.539999999</v>
      </c>
      <c r="T458" s="256">
        <v>1793958.56</v>
      </c>
      <c r="U458" s="333">
        <f t="shared" si="29"/>
        <v>12.851527612774593</v>
      </c>
    </row>
    <row r="459" spans="1:21" s="102" customFormat="1" ht="120" customHeight="1" x14ac:dyDescent="0.2">
      <c r="A459" s="99"/>
      <c r="B459" s="131"/>
      <c r="C459" s="132"/>
      <c r="D459" s="53"/>
      <c r="E459" s="123"/>
      <c r="F459" s="482" t="s">
        <v>154</v>
      </c>
      <c r="G459" s="484"/>
      <c r="H459" s="143"/>
      <c r="I459" s="188"/>
      <c r="J459" s="188"/>
      <c r="K459" s="188"/>
      <c r="L459" s="188"/>
      <c r="M459" s="143"/>
      <c r="N459" s="143"/>
      <c r="O459" s="181" t="s">
        <v>487</v>
      </c>
      <c r="P459" s="133" t="s">
        <v>406</v>
      </c>
      <c r="Q459" s="133" t="s">
        <v>239</v>
      </c>
      <c r="R459" s="133" t="s">
        <v>321</v>
      </c>
      <c r="S459" s="291">
        <f>S461</f>
        <v>300000</v>
      </c>
      <c r="T459" s="256">
        <f>T461</f>
        <v>0</v>
      </c>
      <c r="U459" s="333">
        <f t="shared" si="29"/>
        <v>0</v>
      </c>
    </row>
    <row r="460" spans="1:21" s="102" customFormat="1" ht="32.25" customHeight="1" x14ac:dyDescent="0.2">
      <c r="A460" s="99"/>
      <c r="B460" s="131"/>
      <c r="C460" s="132"/>
      <c r="D460" s="53"/>
      <c r="E460" s="123"/>
      <c r="F460" s="482" t="s">
        <v>393</v>
      </c>
      <c r="G460" s="484"/>
      <c r="H460" s="143"/>
      <c r="I460" s="188"/>
      <c r="J460" s="188"/>
      <c r="K460" s="188"/>
      <c r="L460" s="188"/>
      <c r="M460" s="143"/>
      <c r="N460" s="143"/>
      <c r="O460" s="181" t="s">
        <v>487</v>
      </c>
      <c r="P460" s="133" t="s">
        <v>406</v>
      </c>
      <c r="Q460" s="133" t="s">
        <v>239</v>
      </c>
      <c r="R460" s="133" t="s">
        <v>392</v>
      </c>
      <c r="S460" s="291">
        <f>S461</f>
        <v>300000</v>
      </c>
      <c r="T460" s="256">
        <f>T461</f>
        <v>0</v>
      </c>
      <c r="U460" s="333">
        <f t="shared" si="29"/>
        <v>0</v>
      </c>
    </row>
    <row r="461" spans="1:21" s="102" customFormat="1" ht="32.25" customHeight="1" x14ac:dyDescent="0.2">
      <c r="A461" s="99"/>
      <c r="B461" s="131"/>
      <c r="C461" s="132"/>
      <c r="D461" s="53"/>
      <c r="E461" s="123"/>
      <c r="F461" s="482" t="s">
        <v>462</v>
      </c>
      <c r="G461" s="484"/>
      <c r="H461" s="143"/>
      <c r="I461" s="188"/>
      <c r="J461" s="188"/>
      <c r="K461" s="188"/>
      <c r="L461" s="188"/>
      <c r="M461" s="143"/>
      <c r="N461" s="143"/>
      <c r="O461" s="181" t="s">
        <v>487</v>
      </c>
      <c r="P461" s="133" t="s">
        <v>406</v>
      </c>
      <c r="Q461" s="133" t="s">
        <v>239</v>
      </c>
      <c r="R461" s="133" t="s">
        <v>461</v>
      </c>
      <c r="S461" s="291">
        <v>300000</v>
      </c>
      <c r="T461" s="256">
        <v>0</v>
      </c>
      <c r="U461" s="333">
        <f t="shared" ref="U461:U524" si="34">T461/S461*100</f>
        <v>0</v>
      </c>
    </row>
    <row r="462" spans="1:21" s="102" customFormat="1" ht="86.25" customHeight="1" x14ac:dyDescent="0.2">
      <c r="A462" s="99"/>
      <c r="B462" s="131"/>
      <c r="C462" s="132"/>
      <c r="D462" s="53"/>
      <c r="E462" s="123"/>
      <c r="F462" s="538" t="s">
        <v>72</v>
      </c>
      <c r="G462" s="539"/>
      <c r="H462" s="143"/>
      <c r="I462" s="188"/>
      <c r="J462" s="188"/>
      <c r="K462" s="188"/>
      <c r="L462" s="188"/>
      <c r="M462" s="143"/>
      <c r="N462" s="143"/>
      <c r="O462" s="181" t="s">
        <v>487</v>
      </c>
      <c r="P462" s="133" t="s">
        <v>406</v>
      </c>
      <c r="Q462" s="133" t="s">
        <v>73</v>
      </c>
      <c r="R462" s="133" t="s">
        <v>321</v>
      </c>
      <c r="S462" s="291">
        <f>S463</f>
        <v>216494.85</v>
      </c>
      <c r="T462" s="256">
        <f>T463</f>
        <v>0</v>
      </c>
      <c r="U462" s="333">
        <f t="shared" si="34"/>
        <v>0</v>
      </c>
    </row>
    <row r="463" spans="1:21" s="102" customFormat="1" ht="32.25" customHeight="1" x14ac:dyDescent="0.2">
      <c r="A463" s="99"/>
      <c r="B463" s="131"/>
      <c r="C463" s="132"/>
      <c r="D463" s="53"/>
      <c r="E463" s="123"/>
      <c r="F463" s="482" t="s">
        <v>393</v>
      </c>
      <c r="G463" s="484"/>
      <c r="H463" s="143"/>
      <c r="I463" s="188"/>
      <c r="J463" s="188"/>
      <c r="K463" s="188"/>
      <c r="L463" s="188"/>
      <c r="M463" s="143"/>
      <c r="N463" s="143"/>
      <c r="O463" s="181" t="s">
        <v>487</v>
      </c>
      <c r="P463" s="133" t="s">
        <v>406</v>
      </c>
      <c r="Q463" s="133" t="s">
        <v>73</v>
      </c>
      <c r="R463" s="133" t="s">
        <v>392</v>
      </c>
      <c r="S463" s="291">
        <f>S464</f>
        <v>216494.85</v>
      </c>
      <c r="T463" s="256">
        <f>T464</f>
        <v>0</v>
      </c>
      <c r="U463" s="333">
        <f t="shared" si="34"/>
        <v>0</v>
      </c>
    </row>
    <row r="464" spans="1:21" s="102" customFormat="1" ht="47.25" customHeight="1" x14ac:dyDescent="0.2">
      <c r="A464" s="99"/>
      <c r="B464" s="131"/>
      <c r="C464" s="132"/>
      <c r="D464" s="53"/>
      <c r="E464" s="123"/>
      <c r="F464" s="482" t="s">
        <v>462</v>
      </c>
      <c r="G464" s="484"/>
      <c r="H464" s="143"/>
      <c r="I464" s="188"/>
      <c r="J464" s="188"/>
      <c r="K464" s="188"/>
      <c r="L464" s="188"/>
      <c r="M464" s="143"/>
      <c r="N464" s="143"/>
      <c r="O464" s="181" t="s">
        <v>487</v>
      </c>
      <c r="P464" s="133" t="s">
        <v>406</v>
      </c>
      <c r="Q464" s="133" t="s">
        <v>73</v>
      </c>
      <c r="R464" s="133" t="s">
        <v>461</v>
      </c>
      <c r="S464" s="291">
        <v>216494.85</v>
      </c>
      <c r="T464" s="256">
        <v>0</v>
      </c>
      <c r="U464" s="333">
        <f t="shared" si="34"/>
        <v>0</v>
      </c>
    </row>
    <row r="465" spans="1:21" s="102" customFormat="1" ht="82.5" customHeight="1" x14ac:dyDescent="0.2">
      <c r="A465" s="99"/>
      <c r="B465" s="131"/>
      <c r="C465" s="132"/>
      <c r="D465" s="53"/>
      <c r="E465" s="123"/>
      <c r="F465" s="625" t="s">
        <v>74</v>
      </c>
      <c r="G465" s="626"/>
      <c r="H465" s="143"/>
      <c r="I465" s="188"/>
      <c r="J465" s="188"/>
      <c r="K465" s="188"/>
      <c r="L465" s="188"/>
      <c r="M465" s="143"/>
      <c r="N465" s="143"/>
      <c r="O465" s="181" t="s">
        <v>487</v>
      </c>
      <c r="P465" s="133" t="s">
        <v>406</v>
      </c>
      <c r="Q465" s="133" t="s">
        <v>75</v>
      </c>
      <c r="R465" s="133" t="s">
        <v>321</v>
      </c>
      <c r="S465" s="291">
        <f>S466</f>
        <v>7000000</v>
      </c>
      <c r="T465" s="256">
        <f>T466</f>
        <v>0</v>
      </c>
      <c r="U465" s="333">
        <f t="shared" si="34"/>
        <v>0</v>
      </c>
    </row>
    <row r="466" spans="1:21" s="102" customFormat="1" ht="36" customHeight="1" x14ac:dyDescent="0.2">
      <c r="A466" s="99"/>
      <c r="B466" s="131"/>
      <c r="C466" s="132"/>
      <c r="D466" s="53"/>
      <c r="E466" s="123"/>
      <c r="F466" s="482" t="s">
        <v>393</v>
      </c>
      <c r="G466" s="484"/>
      <c r="H466" s="143"/>
      <c r="I466" s="188"/>
      <c r="J466" s="188"/>
      <c r="K466" s="188"/>
      <c r="L466" s="188"/>
      <c r="M466" s="143"/>
      <c r="N466" s="143"/>
      <c r="O466" s="181" t="s">
        <v>487</v>
      </c>
      <c r="P466" s="133" t="s">
        <v>406</v>
      </c>
      <c r="Q466" s="133" t="s">
        <v>75</v>
      </c>
      <c r="R466" s="133" t="s">
        <v>392</v>
      </c>
      <c r="S466" s="291">
        <f>S467</f>
        <v>7000000</v>
      </c>
      <c r="T466" s="256">
        <f>T467</f>
        <v>0</v>
      </c>
      <c r="U466" s="333">
        <f t="shared" si="34"/>
        <v>0</v>
      </c>
    </row>
    <row r="467" spans="1:21" s="102" customFormat="1" ht="47.25" customHeight="1" x14ac:dyDescent="0.2">
      <c r="A467" s="99"/>
      <c r="B467" s="131"/>
      <c r="C467" s="132"/>
      <c r="D467" s="53"/>
      <c r="E467" s="123"/>
      <c r="F467" s="482" t="s">
        <v>462</v>
      </c>
      <c r="G467" s="484"/>
      <c r="H467" s="143"/>
      <c r="I467" s="188"/>
      <c r="J467" s="188"/>
      <c r="K467" s="188"/>
      <c r="L467" s="188"/>
      <c r="M467" s="143"/>
      <c r="N467" s="143"/>
      <c r="O467" s="181" t="s">
        <v>487</v>
      </c>
      <c r="P467" s="133" t="s">
        <v>406</v>
      </c>
      <c r="Q467" s="133" t="s">
        <v>75</v>
      </c>
      <c r="R467" s="133" t="s">
        <v>461</v>
      </c>
      <c r="S467" s="291">
        <v>7000000</v>
      </c>
      <c r="T467" s="256">
        <v>0</v>
      </c>
      <c r="U467" s="333">
        <f t="shared" si="34"/>
        <v>0</v>
      </c>
    </row>
    <row r="468" spans="1:21" s="102" customFormat="1" ht="34.5" customHeight="1" x14ac:dyDescent="0.2">
      <c r="A468" s="99"/>
      <c r="B468" s="131"/>
      <c r="C468" s="132"/>
      <c r="D468" s="53"/>
      <c r="E468" s="123"/>
      <c r="F468" s="480" t="s">
        <v>425</v>
      </c>
      <c r="G468" s="498"/>
      <c r="H468" s="143"/>
      <c r="I468" s="188"/>
      <c r="J468" s="188"/>
      <c r="K468" s="188"/>
      <c r="L468" s="188"/>
      <c r="M468" s="143"/>
      <c r="N468" s="143"/>
      <c r="O468" s="181" t="s">
        <v>487</v>
      </c>
      <c r="P468" s="133" t="s">
        <v>406</v>
      </c>
      <c r="Q468" s="31" t="s">
        <v>484</v>
      </c>
      <c r="R468" s="31" t="s">
        <v>321</v>
      </c>
      <c r="S468" s="291">
        <f t="shared" ref="S468:T472" si="35">S469</f>
        <v>1217300</v>
      </c>
      <c r="T468" s="256">
        <f t="shared" si="35"/>
        <v>0</v>
      </c>
      <c r="U468" s="333">
        <f t="shared" si="34"/>
        <v>0</v>
      </c>
    </row>
    <row r="469" spans="1:21" s="102" customFormat="1" ht="36" customHeight="1" x14ac:dyDescent="0.2">
      <c r="A469" s="99"/>
      <c r="B469" s="131"/>
      <c r="C469" s="132"/>
      <c r="D469" s="53"/>
      <c r="E469" s="123"/>
      <c r="F469" s="480" t="s">
        <v>426</v>
      </c>
      <c r="G469" s="498"/>
      <c r="H469" s="143"/>
      <c r="I469" s="188"/>
      <c r="J469" s="188"/>
      <c r="K469" s="188"/>
      <c r="L469" s="188"/>
      <c r="M469" s="143"/>
      <c r="N469" s="143"/>
      <c r="O469" s="181" t="s">
        <v>487</v>
      </c>
      <c r="P469" s="133" t="s">
        <v>406</v>
      </c>
      <c r="Q469" s="31" t="s">
        <v>485</v>
      </c>
      <c r="R469" s="31" t="s">
        <v>321</v>
      </c>
      <c r="S469" s="291">
        <f t="shared" si="35"/>
        <v>1217300</v>
      </c>
      <c r="T469" s="256">
        <f t="shared" si="35"/>
        <v>0</v>
      </c>
      <c r="U469" s="333">
        <f t="shared" si="34"/>
        <v>0</v>
      </c>
    </row>
    <row r="470" spans="1:21" s="102" customFormat="1" ht="47.25" customHeight="1" x14ac:dyDescent="0.2">
      <c r="A470" s="99"/>
      <c r="B470" s="131"/>
      <c r="C470" s="132"/>
      <c r="D470" s="53"/>
      <c r="E470" s="123"/>
      <c r="F470" s="480" t="s">
        <v>207</v>
      </c>
      <c r="G470" s="498"/>
      <c r="H470" s="143"/>
      <c r="I470" s="188"/>
      <c r="J470" s="188"/>
      <c r="K470" s="188"/>
      <c r="L470" s="188"/>
      <c r="M470" s="143"/>
      <c r="N470" s="143"/>
      <c r="O470" s="181" t="s">
        <v>487</v>
      </c>
      <c r="P470" s="133" t="s">
        <v>406</v>
      </c>
      <c r="Q470" s="31" t="s">
        <v>39</v>
      </c>
      <c r="R470" s="31" t="s">
        <v>321</v>
      </c>
      <c r="S470" s="291">
        <f t="shared" si="35"/>
        <v>1217300</v>
      </c>
      <c r="T470" s="256">
        <f t="shared" si="35"/>
        <v>0</v>
      </c>
      <c r="U470" s="333">
        <f t="shared" si="34"/>
        <v>0</v>
      </c>
    </row>
    <row r="471" spans="1:21" s="102" customFormat="1" ht="54.75" customHeight="1" x14ac:dyDescent="0.2">
      <c r="A471" s="99"/>
      <c r="B471" s="131"/>
      <c r="C471" s="132"/>
      <c r="D471" s="53"/>
      <c r="E471" s="123"/>
      <c r="F471" s="482" t="s">
        <v>184</v>
      </c>
      <c r="G471" s="484"/>
      <c r="H471" s="143"/>
      <c r="I471" s="188"/>
      <c r="J471" s="188"/>
      <c r="K471" s="188"/>
      <c r="L471" s="188"/>
      <c r="M471" s="143"/>
      <c r="N471" s="143"/>
      <c r="O471" s="181" t="s">
        <v>487</v>
      </c>
      <c r="P471" s="133" t="s">
        <v>406</v>
      </c>
      <c r="Q471" s="133" t="s">
        <v>497</v>
      </c>
      <c r="R471" s="133" t="s">
        <v>321</v>
      </c>
      <c r="S471" s="291">
        <f t="shared" si="35"/>
        <v>1217300</v>
      </c>
      <c r="T471" s="256">
        <f t="shared" si="35"/>
        <v>0</v>
      </c>
      <c r="U471" s="333">
        <f t="shared" si="34"/>
        <v>0</v>
      </c>
    </row>
    <row r="472" spans="1:21" s="102" customFormat="1" ht="32.25" customHeight="1" x14ac:dyDescent="0.2">
      <c r="A472" s="99"/>
      <c r="B472" s="131"/>
      <c r="C472" s="132"/>
      <c r="D472" s="53"/>
      <c r="E472" s="123"/>
      <c r="F472" s="482" t="s">
        <v>393</v>
      </c>
      <c r="G472" s="484"/>
      <c r="H472" s="143"/>
      <c r="I472" s="188"/>
      <c r="J472" s="188"/>
      <c r="K472" s="188"/>
      <c r="L472" s="188"/>
      <c r="M472" s="143"/>
      <c r="N472" s="143"/>
      <c r="O472" s="181" t="s">
        <v>487</v>
      </c>
      <c r="P472" s="133" t="s">
        <v>406</v>
      </c>
      <c r="Q472" s="133" t="s">
        <v>497</v>
      </c>
      <c r="R472" s="133" t="s">
        <v>392</v>
      </c>
      <c r="S472" s="291">
        <f t="shared" si="35"/>
        <v>1217300</v>
      </c>
      <c r="T472" s="256">
        <f t="shared" si="35"/>
        <v>0</v>
      </c>
      <c r="U472" s="333">
        <f t="shared" si="34"/>
        <v>0</v>
      </c>
    </row>
    <row r="473" spans="1:21" s="102" customFormat="1" ht="46.5" customHeight="1" x14ac:dyDescent="0.2">
      <c r="A473" s="99"/>
      <c r="B473" s="131"/>
      <c r="C473" s="132"/>
      <c r="D473" s="53"/>
      <c r="E473" s="123"/>
      <c r="F473" s="482" t="s">
        <v>462</v>
      </c>
      <c r="G473" s="484"/>
      <c r="H473" s="143"/>
      <c r="I473" s="188"/>
      <c r="J473" s="188"/>
      <c r="K473" s="188"/>
      <c r="L473" s="188"/>
      <c r="M473" s="143"/>
      <c r="N473" s="143"/>
      <c r="O473" s="181" t="s">
        <v>487</v>
      </c>
      <c r="P473" s="133" t="s">
        <v>406</v>
      </c>
      <c r="Q473" s="133" t="s">
        <v>497</v>
      </c>
      <c r="R473" s="133" t="s">
        <v>461</v>
      </c>
      <c r="S473" s="291">
        <f>1766300-549000</f>
        <v>1217300</v>
      </c>
      <c r="T473" s="256">
        <v>0</v>
      </c>
      <c r="U473" s="333">
        <f t="shared" si="34"/>
        <v>0</v>
      </c>
    </row>
    <row r="474" spans="1:21" s="102" customFormat="1" ht="32.25" customHeight="1" x14ac:dyDescent="0.2">
      <c r="A474" s="99"/>
      <c r="B474" s="131"/>
      <c r="C474" s="132"/>
      <c r="D474" s="53"/>
      <c r="E474" s="123"/>
      <c r="F474" s="489" t="s">
        <v>359</v>
      </c>
      <c r="G474" s="489"/>
      <c r="H474" s="188"/>
      <c r="I474" s="188"/>
      <c r="J474" s="188"/>
      <c r="K474" s="188"/>
      <c r="L474" s="188"/>
      <c r="M474" s="143"/>
      <c r="N474" s="143">
        <f>M474-H474</f>
        <v>0</v>
      </c>
      <c r="O474" s="141" t="s">
        <v>487</v>
      </c>
      <c r="P474" s="139" t="s">
        <v>351</v>
      </c>
      <c r="Q474" s="139" t="s">
        <v>486</v>
      </c>
      <c r="R474" s="139" t="s">
        <v>321</v>
      </c>
      <c r="S474" s="292">
        <f>S475+S493+S518+S552</f>
        <v>72149200.379999995</v>
      </c>
      <c r="T474" s="254">
        <f>T475+T493+T518+T552</f>
        <v>13222119.34</v>
      </c>
      <c r="U474" s="379">
        <f t="shared" si="34"/>
        <v>18.326078834361159</v>
      </c>
    </row>
    <row r="475" spans="1:21" s="102" customFormat="1" ht="25.5" customHeight="1" x14ac:dyDescent="0.2">
      <c r="A475" s="99"/>
      <c r="B475" s="131"/>
      <c r="C475" s="132"/>
      <c r="D475" s="53"/>
      <c r="E475" s="123"/>
      <c r="F475" s="489" t="s">
        <v>403</v>
      </c>
      <c r="G475" s="489"/>
      <c r="H475" s="188" t="e">
        <f>#REF!</f>
        <v>#REF!</v>
      </c>
      <c r="I475" s="188" t="e">
        <f>#REF!</f>
        <v>#REF!</v>
      </c>
      <c r="J475" s="188" t="e">
        <f>#REF!</f>
        <v>#REF!</v>
      </c>
      <c r="K475" s="188" t="e">
        <f>#REF!</f>
        <v>#REF!</v>
      </c>
      <c r="L475" s="188" t="e">
        <f>#REF!</f>
        <v>#REF!</v>
      </c>
      <c r="M475" s="188" t="e">
        <f>#REF!</f>
        <v>#REF!</v>
      </c>
      <c r="N475" s="188" t="e">
        <f>#REF!</f>
        <v>#REF!</v>
      </c>
      <c r="O475" s="141" t="s">
        <v>487</v>
      </c>
      <c r="P475" s="139" t="s">
        <v>360</v>
      </c>
      <c r="Q475" s="139" t="s">
        <v>486</v>
      </c>
      <c r="R475" s="139" t="s">
        <v>321</v>
      </c>
      <c r="S475" s="372">
        <f>S476+S487</f>
        <v>5704126.1400000006</v>
      </c>
      <c r="T475" s="257">
        <f>T476+T487</f>
        <v>1719817.5699999998</v>
      </c>
      <c r="U475" s="379">
        <f t="shared" si="34"/>
        <v>30.150412662508192</v>
      </c>
    </row>
    <row r="476" spans="1:21" s="102" customFormat="1" ht="67.5" customHeight="1" x14ac:dyDescent="0.2">
      <c r="A476" s="99"/>
      <c r="B476" s="131"/>
      <c r="C476" s="132"/>
      <c r="D476" s="53"/>
      <c r="E476" s="123"/>
      <c r="F476" s="490" t="s">
        <v>240</v>
      </c>
      <c r="G476" s="490"/>
      <c r="H476" s="143"/>
      <c r="I476" s="143"/>
      <c r="J476" s="143"/>
      <c r="K476" s="143"/>
      <c r="L476" s="143"/>
      <c r="M476" s="143"/>
      <c r="N476" s="143"/>
      <c r="O476" s="181" t="s">
        <v>487</v>
      </c>
      <c r="P476" s="133" t="s">
        <v>360</v>
      </c>
      <c r="Q476" s="133" t="s">
        <v>499</v>
      </c>
      <c r="R476" s="133" t="s">
        <v>321</v>
      </c>
      <c r="S476" s="324">
        <f>S477+S482</f>
        <v>5404126.1400000006</v>
      </c>
      <c r="T476" s="258">
        <f>T477+T482</f>
        <v>1619817.5699999998</v>
      </c>
      <c r="U476" s="333">
        <f t="shared" si="34"/>
        <v>29.973718748171187</v>
      </c>
    </row>
    <row r="477" spans="1:21" s="102" customFormat="1" ht="64.5" customHeight="1" x14ac:dyDescent="0.25">
      <c r="A477" s="99"/>
      <c r="B477" s="131"/>
      <c r="C477" s="132"/>
      <c r="D477" s="53"/>
      <c r="E477" s="123"/>
      <c r="F477" s="540" t="s">
        <v>455</v>
      </c>
      <c r="G477" s="540"/>
      <c r="H477" s="143"/>
      <c r="I477" s="143"/>
      <c r="J477" s="143"/>
      <c r="K477" s="143"/>
      <c r="L477" s="143"/>
      <c r="M477" s="143"/>
      <c r="N477" s="143"/>
      <c r="O477" s="181" t="s">
        <v>487</v>
      </c>
      <c r="P477" s="133" t="s">
        <v>360</v>
      </c>
      <c r="Q477" s="133" t="s">
        <v>498</v>
      </c>
      <c r="R477" s="133" t="s">
        <v>321</v>
      </c>
      <c r="S477" s="324">
        <f>S479</f>
        <v>2156126.14</v>
      </c>
      <c r="T477" s="258">
        <f>T479</f>
        <v>202667.68</v>
      </c>
      <c r="U477" s="333">
        <f t="shared" si="34"/>
        <v>9.3996207476061659</v>
      </c>
    </row>
    <row r="478" spans="1:21" s="102" customFormat="1" ht="49.5" customHeight="1" x14ac:dyDescent="0.25">
      <c r="A478" s="99"/>
      <c r="B478" s="131"/>
      <c r="C478" s="132"/>
      <c r="D478" s="53"/>
      <c r="E478" s="123"/>
      <c r="F478" s="512" t="s">
        <v>193</v>
      </c>
      <c r="G478" s="541"/>
      <c r="H478" s="143"/>
      <c r="I478" s="143"/>
      <c r="J478" s="143"/>
      <c r="K478" s="143"/>
      <c r="L478" s="143"/>
      <c r="M478" s="143"/>
      <c r="N478" s="143"/>
      <c r="O478" s="181" t="s">
        <v>487</v>
      </c>
      <c r="P478" s="133" t="s">
        <v>360</v>
      </c>
      <c r="Q478" s="133" t="s">
        <v>192</v>
      </c>
      <c r="R478" s="133" t="s">
        <v>321</v>
      </c>
      <c r="S478" s="324">
        <f t="shared" ref="S478:T480" si="36">S479</f>
        <v>2156126.14</v>
      </c>
      <c r="T478" s="258">
        <f t="shared" si="36"/>
        <v>202667.68</v>
      </c>
      <c r="U478" s="333">
        <f t="shared" si="34"/>
        <v>9.3996207476061659</v>
      </c>
    </row>
    <row r="479" spans="1:21" s="102" customFormat="1" ht="32.25" customHeight="1" x14ac:dyDescent="0.25">
      <c r="A479" s="99"/>
      <c r="B479" s="131"/>
      <c r="C479" s="132"/>
      <c r="D479" s="53"/>
      <c r="E479" s="123"/>
      <c r="F479" s="540" t="s">
        <v>243</v>
      </c>
      <c r="G479" s="545"/>
      <c r="H479" s="143"/>
      <c r="I479" s="143"/>
      <c r="J479" s="143"/>
      <c r="K479" s="143"/>
      <c r="L479" s="143"/>
      <c r="M479" s="143"/>
      <c r="N479" s="143"/>
      <c r="O479" s="181" t="s">
        <v>487</v>
      </c>
      <c r="P479" s="133" t="s">
        <v>360</v>
      </c>
      <c r="Q479" s="133" t="s">
        <v>194</v>
      </c>
      <c r="R479" s="133" t="s">
        <v>321</v>
      </c>
      <c r="S479" s="324">
        <f t="shared" si="36"/>
        <v>2156126.14</v>
      </c>
      <c r="T479" s="258">
        <f t="shared" si="36"/>
        <v>202667.68</v>
      </c>
      <c r="U479" s="333">
        <f t="shared" si="34"/>
        <v>9.3996207476061659</v>
      </c>
    </row>
    <row r="480" spans="1:21" s="102" customFormat="1" ht="32.25" customHeight="1" x14ac:dyDescent="0.2">
      <c r="A480" s="99"/>
      <c r="B480" s="131"/>
      <c r="C480" s="132"/>
      <c r="D480" s="53"/>
      <c r="E480" s="123"/>
      <c r="F480" s="482" t="s">
        <v>393</v>
      </c>
      <c r="G480" s="484"/>
      <c r="H480" s="143"/>
      <c r="I480" s="143"/>
      <c r="J480" s="143"/>
      <c r="K480" s="143"/>
      <c r="L480" s="143"/>
      <c r="M480" s="143"/>
      <c r="N480" s="143"/>
      <c r="O480" s="181" t="s">
        <v>487</v>
      </c>
      <c r="P480" s="133" t="s">
        <v>360</v>
      </c>
      <c r="Q480" s="133" t="s">
        <v>194</v>
      </c>
      <c r="R480" s="133" t="s">
        <v>392</v>
      </c>
      <c r="S480" s="324">
        <f t="shared" si="36"/>
        <v>2156126.14</v>
      </c>
      <c r="T480" s="258">
        <f t="shared" si="36"/>
        <v>202667.68</v>
      </c>
      <c r="U480" s="333">
        <f t="shared" si="34"/>
        <v>9.3996207476061659</v>
      </c>
    </row>
    <row r="481" spans="1:21" s="102" customFormat="1" ht="49.5" customHeight="1" x14ac:dyDescent="0.2">
      <c r="A481" s="99"/>
      <c r="B481" s="131"/>
      <c r="C481" s="132"/>
      <c r="D481" s="53"/>
      <c r="E481" s="123"/>
      <c r="F481" s="482" t="s">
        <v>462</v>
      </c>
      <c r="G481" s="484"/>
      <c r="H481" s="143"/>
      <c r="I481" s="143"/>
      <c r="J481" s="143"/>
      <c r="K481" s="143"/>
      <c r="L481" s="143"/>
      <c r="M481" s="143"/>
      <c r="N481" s="143"/>
      <c r="O481" s="181" t="s">
        <v>487</v>
      </c>
      <c r="P481" s="133" t="s">
        <v>360</v>
      </c>
      <c r="Q481" s="133" t="s">
        <v>194</v>
      </c>
      <c r="R481" s="133" t="s">
        <v>461</v>
      </c>
      <c r="S481" s="313">
        <v>2156126.14</v>
      </c>
      <c r="T481" s="253">
        <v>202667.68</v>
      </c>
      <c r="U481" s="333">
        <f t="shared" si="34"/>
        <v>9.3996207476061659</v>
      </c>
    </row>
    <row r="482" spans="1:21" s="102" customFormat="1" ht="32.25" customHeight="1" x14ac:dyDescent="0.2">
      <c r="A482" s="99"/>
      <c r="B482" s="131"/>
      <c r="C482" s="132"/>
      <c r="D482" s="53"/>
      <c r="E482" s="123"/>
      <c r="F482" s="499" t="s">
        <v>183</v>
      </c>
      <c r="G482" s="500"/>
      <c r="H482" s="143"/>
      <c r="I482" s="143"/>
      <c r="J482" s="143"/>
      <c r="K482" s="143"/>
      <c r="L482" s="143"/>
      <c r="M482" s="143"/>
      <c r="N482" s="143"/>
      <c r="O482" s="181" t="s">
        <v>487</v>
      </c>
      <c r="P482" s="31" t="s">
        <v>360</v>
      </c>
      <c r="Q482" s="31" t="s">
        <v>500</v>
      </c>
      <c r="R482" s="31" t="s">
        <v>321</v>
      </c>
      <c r="S482" s="323">
        <f>S484</f>
        <v>3248000</v>
      </c>
      <c r="T482" s="304">
        <f>T484</f>
        <v>1417149.89</v>
      </c>
      <c r="U482" s="333">
        <f t="shared" si="34"/>
        <v>43.63146213054187</v>
      </c>
    </row>
    <row r="483" spans="1:21" s="102" customFormat="1" ht="47.25" customHeight="1" x14ac:dyDescent="0.25">
      <c r="A483" s="99"/>
      <c r="B483" s="131"/>
      <c r="C483" s="132"/>
      <c r="D483" s="53"/>
      <c r="E483" s="123"/>
      <c r="F483" s="510" t="s">
        <v>193</v>
      </c>
      <c r="G483" s="529"/>
      <c r="H483" s="143"/>
      <c r="I483" s="143"/>
      <c r="J483" s="143"/>
      <c r="K483" s="143"/>
      <c r="L483" s="143"/>
      <c r="M483" s="143"/>
      <c r="N483" s="143"/>
      <c r="O483" s="181" t="s">
        <v>487</v>
      </c>
      <c r="P483" s="31" t="s">
        <v>360</v>
      </c>
      <c r="Q483" s="31" t="s">
        <v>195</v>
      </c>
      <c r="R483" s="31" t="s">
        <v>321</v>
      </c>
      <c r="S483" s="323">
        <f t="shared" ref="S483:T485" si="37">S484</f>
        <v>3248000</v>
      </c>
      <c r="T483" s="304">
        <f t="shared" si="37"/>
        <v>1417149.89</v>
      </c>
      <c r="U483" s="333">
        <f t="shared" si="34"/>
        <v>43.63146213054187</v>
      </c>
    </row>
    <row r="484" spans="1:21" s="102" customFormat="1" ht="80.25" customHeight="1" x14ac:dyDescent="0.2">
      <c r="A484" s="99"/>
      <c r="B484" s="131"/>
      <c r="C484" s="132"/>
      <c r="D484" s="53"/>
      <c r="E484" s="123"/>
      <c r="F484" s="496" t="s">
        <v>489</v>
      </c>
      <c r="G484" s="536"/>
      <c r="H484" s="143"/>
      <c r="I484" s="143"/>
      <c r="J484" s="143"/>
      <c r="K484" s="143"/>
      <c r="L484" s="143"/>
      <c r="M484" s="143"/>
      <c r="N484" s="143"/>
      <c r="O484" s="181" t="s">
        <v>487</v>
      </c>
      <c r="P484" s="31" t="s">
        <v>360</v>
      </c>
      <c r="Q484" s="31" t="s">
        <v>196</v>
      </c>
      <c r="R484" s="31" t="s">
        <v>321</v>
      </c>
      <c r="S484" s="323">
        <f t="shared" si="37"/>
        <v>3248000</v>
      </c>
      <c r="T484" s="304">
        <f t="shared" si="37"/>
        <v>1417149.89</v>
      </c>
      <c r="U484" s="333">
        <f t="shared" si="34"/>
        <v>43.63146213054187</v>
      </c>
    </row>
    <row r="485" spans="1:21" s="102" customFormat="1" ht="32.25" customHeight="1" x14ac:dyDescent="0.2">
      <c r="A485" s="99"/>
      <c r="B485" s="131"/>
      <c r="C485" s="132"/>
      <c r="D485" s="53"/>
      <c r="E485" s="123"/>
      <c r="F485" s="499" t="s">
        <v>393</v>
      </c>
      <c r="G485" s="500"/>
      <c r="H485" s="143"/>
      <c r="I485" s="143"/>
      <c r="J485" s="143"/>
      <c r="K485" s="143"/>
      <c r="L485" s="143"/>
      <c r="M485" s="143"/>
      <c r="N485" s="143"/>
      <c r="O485" s="181" t="s">
        <v>487</v>
      </c>
      <c r="P485" s="31" t="s">
        <v>360</v>
      </c>
      <c r="Q485" s="31" t="s">
        <v>196</v>
      </c>
      <c r="R485" s="31" t="s">
        <v>392</v>
      </c>
      <c r="S485" s="323">
        <f t="shared" si="37"/>
        <v>3248000</v>
      </c>
      <c r="T485" s="304">
        <f t="shared" si="37"/>
        <v>1417149.89</v>
      </c>
      <c r="U485" s="333">
        <f t="shared" si="34"/>
        <v>43.63146213054187</v>
      </c>
    </row>
    <row r="486" spans="1:21" s="102" customFormat="1" ht="47.25" customHeight="1" x14ac:dyDescent="0.2">
      <c r="A486" s="99"/>
      <c r="B486" s="131"/>
      <c r="C486" s="132"/>
      <c r="D486" s="53"/>
      <c r="E486" s="123"/>
      <c r="F486" s="499" t="s">
        <v>462</v>
      </c>
      <c r="G486" s="500"/>
      <c r="H486" s="143"/>
      <c r="I486" s="143"/>
      <c r="J486" s="143"/>
      <c r="K486" s="143"/>
      <c r="L486" s="143"/>
      <c r="M486" s="143"/>
      <c r="N486" s="143"/>
      <c r="O486" s="181" t="s">
        <v>487</v>
      </c>
      <c r="P486" s="31" t="s">
        <v>360</v>
      </c>
      <c r="Q486" s="31" t="s">
        <v>196</v>
      </c>
      <c r="R486" s="31" t="s">
        <v>461</v>
      </c>
      <c r="S486" s="323">
        <f>2748000+500000</f>
        <v>3248000</v>
      </c>
      <c r="T486" s="304">
        <v>1417149.89</v>
      </c>
      <c r="U486" s="333">
        <f t="shared" si="34"/>
        <v>43.63146213054187</v>
      </c>
    </row>
    <row r="487" spans="1:21" s="102" customFormat="1" ht="33" customHeight="1" x14ac:dyDescent="0.2">
      <c r="A487" s="99"/>
      <c r="B487" s="131"/>
      <c r="C487" s="132"/>
      <c r="D487" s="53"/>
      <c r="E487" s="123"/>
      <c r="F487" s="502" t="s">
        <v>425</v>
      </c>
      <c r="G487" s="503"/>
      <c r="H487" s="503"/>
      <c r="I487" s="143"/>
      <c r="J487" s="143"/>
      <c r="K487" s="143"/>
      <c r="L487" s="143"/>
      <c r="M487" s="143"/>
      <c r="N487" s="143"/>
      <c r="O487" s="181" t="s">
        <v>487</v>
      </c>
      <c r="P487" s="31" t="s">
        <v>360</v>
      </c>
      <c r="Q487" s="31" t="s">
        <v>484</v>
      </c>
      <c r="R487" s="31" t="s">
        <v>321</v>
      </c>
      <c r="S487" s="323">
        <f t="shared" ref="S487:T491" si="38">S488</f>
        <v>300000</v>
      </c>
      <c r="T487" s="304">
        <f t="shared" si="38"/>
        <v>100000</v>
      </c>
      <c r="U487" s="333">
        <f t="shared" si="34"/>
        <v>33.333333333333329</v>
      </c>
    </row>
    <row r="488" spans="1:21" s="102" customFormat="1" ht="37.5" customHeight="1" x14ac:dyDescent="0.2">
      <c r="A488" s="99"/>
      <c r="B488" s="131"/>
      <c r="C488" s="132"/>
      <c r="D488" s="53"/>
      <c r="E488" s="123"/>
      <c r="F488" s="502" t="s">
        <v>426</v>
      </c>
      <c r="G488" s="503"/>
      <c r="H488" s="25"/>
      <c r="I488" s="143"/>
      <c r="J488" s="143"/>
      <c r="K488" s="143"/>
      <c r="L488" s="143"/>
      <c r="M488" s="143"/>
      <c r="N488" s="143"/>
      <c r="O488" s="181" t="s">
        <v>487</v>
      </c>
      <c r="P488" s="31" t="s">
        <v>360</v>
      </c>
      <c r="Q488" s="31" t="s">
        <v>485</v>
      </c>
      <c r="R488" s="31" t="s">
        <v>321</v>
      </c>
      <c r="S488" s="323">
        <f t="shared" si="38"/>
        <v>300000</v>
      </c>
      <c r="T488" s="304">
        <f t="shared" si="38"/>
        <v>100000</v>
      </c>
      <c r="U488" s="333">
        <f t="shared" si="34"/>
        <v>33.333333333333329</v>
      </c>
    </row>
    <row r="489" spans="1:21" s="102" customFormat="1" ht="47.25" customHeight="1" x14ac:dyDescent="0.25">
      <c r="A489" s="99"/>
      <c r="B489" s="131"/>
      <c r="C489" s="132"/>
      <c r="D489" s="53"/>
      <c r="E489" s="123"/>
      <c r="F489" s="510" t="s">
        <v>114</v>
      </c>
      <c r="G489" s="511"/>
      <c r="H489" s="220"/>
      <c r="I489" s="143"/>
      <c r="J489" s="143"/>
      <c r="K489" s="143"/>
      <c r="L489" s="143"/>
      <c r="M489" s="143"/>
      <c r="N489" s="143"/>
      <c r="O489" s="181" t="s">
        <v>487</v>
      </c>
      <c r="P489" s="31" t="s">
        <v>360</v>
      </c>
      <c r="Q489" s="31" t="s">
        <v>39</v>
      </c>
      <c r="R489" s="31" t="s">
        <v>321</v>
      </c>
      <c r="S489" s="323">
        <f t="shared" si="38"/>
        <v>300000</v>
      </c>
      <c r="T489" s="304">
        <f t="shared" si="38"/>
        <v>100000</v>
      </c>
      <c r="U489" s="333">
        <f t="shared" si="34"/>
        <v>33.333333333333329</v>
      </c>
    </row>
    <row r="490" spans="1:21" s="102" customFormat="1" ht="115.5" customHeight="1" x14ac:dyDescent="0.25">
      <c r="A490" s="99"/>
      <c r="B490" s="131"/>
      <c r="C490" s="132"/>
      <c r="D490" s="53"/>
      <c r="E490" s="123"/>
      <c r="F490" s="510" t="s">
        <v>115</v>
      </c>
      <c r="G490" s="560"/>
      <c r="H490" s="220"/>
      <c r="I490" s="143"/>
      <c r="J490" s="143"/>
      <c r="K490" s="143"/>
      <c r="L490" s="143"/>
      <c r="M490" s="143"/>
      <c r="N490" s="143"/>
      <c r="O490" s="181" t="s">
        <v>487</v>
      </c>
      <c r="P490" s="31" t="s">
        <v>360</v>
      </c>
      <c r="Q490" s="31" t="s">
        <v>116</v>
      </c>
      <c r="R490" s="31" t="s">
        <v>321</v>
      </c>
      <c r="S490" s="323">
        <f t="shared" si="38"/>
        <v>300000</v>
      </c>
      <c r="T490" s="304">
        <f t="shared" si="38"/>
        <v>100000</v>
      </c>
      <c r="U490" s="333">
        <f t="shared" si="34"/>
        <v>33.333333333333329</v>
      </c>
    </row>
    <row r="491" spans="1:21" s="102" customFormat="1" ht="30" customHeight="1" x14ac:dyDescent="0.2">
      <c r="A491" s="99"/>
      <c r="B491" s="131"/>
      <c r="C491" s="132"/>
      <c r="D491" s="53"/>
      <c r="E491" s="123"/>
      <c r="F491" s="499" t="s">
        <v>395</v>
      </c>
      <c r="G491" s="500"/>
      <c r="H491" s="220"/>
      <c r="I491" s="143"/>
      <c r="J491" s="143"/>
      <c r="K491" s="143"/>
      <c r="L491" s="143"/>
      <c r="M491" s="143"/>
      <c r="N491" s="143"/>
      <c r="O491" s="181" t="s">
        <v>487</v>
      </c>
      <c r="P491" s="31" t="s">
        <v>360</v>
      </c>
      <c r="Q491" s="31" t="s">
        <v>116</v>
      </c>
      <c r="R491" s="31" t="s">
        <v>396</v>
      </c>
      <c r="S491" s="323">
        <f t="shared" si="38"/>
        <v>300000</v>
      </c>
      <c r="T491" s="304">
        <f t="shared" si="38"/>
        <v>100000</v>
      </c>
      <c r="U491" s="333">
        <f t="shared" si="34"/>
        <v>33.333333333333329</v>
      </c>
    </row>
    <row r="492" spans="1:21" s="102" customFormat="1" ht="47.25" customHeight="1" x14ac:dyDescent="0.2">
      <c r="A492" s="99"/>
      <c r="B492" s="131"/>
      <c r="C492" s="132"/>
      <c r="D492" s="53"/>
      <c r="E492" s="123"/>
      <c r="F492" s="542" t="s">
        <v>479</v>
      </c>
      <c r="G492" s="543"/>
      <c r="H492" s="28"/>
      <c r="I492" s="143"/>
      <c r="J492" s="143"/>
      <c r="K492" s="143"/>
      <c r="L492" s="143"/>
      <c r="M492" s="143"/>
      <c r="N492" s="143"/>
      <c r="O492" s="181" t="s">
        <v>487</v>
      </c>
      <c r="P492" s="31" t="s">
        <v>360</v>
      </c>
      <c r="Q492" s="31" t="s">
        <v>116</v>
      </c>
      <c r="R492" s="31" t="s">
        <v>453</v>
      </c>
      <c r="S492" s="323">
        <v>300000</v>
      </c>
      <c r="T492" s="304">
        <v>100000</v>
      </c>
      <c r="U492" s="333">
        <f t="shared" si="34"/>
        <v>33.333333333333329</v>
      </c>
    </row>
    <row r="493" spans="1:21" s="102" customFormat="1" ht="32.25" customHeight="1" x14ac:dyDescent="0.2">
      <c r="A493" s="99"/>
      <c r="B493" s="131"/>
      <c r="C493" s="132"/>
      <c r="D493" s="53"/>
      <c r="E493" s="123"/>
      <c r="F493" s="489" t="s">
        <v>404</v>
      </c>
      <c r="G493" s="489"/>
      <c r="H493" s="143" t="e">
        <f>#REF!+#REF!+#REF!+#REF!</f>
        <v>#REF!</v>
      </c>
      <c r="I493" s="143" t="e">
        <f>#REF!+#REF!+#REF!+#REF!</f>
        <v>#REF!</v>
      </c>
      <c r="J493" s="143" t="e">
        <f>#REF!+#REF!+#REF!+#REF!</f>
        <v>#REF!</v>
      </c>
      <c r="K493" s="143" t="e">
        <f>#REF!+#REF!+#REF!+#REF!</f>
        <v>#REF!</v>
      </c>
      <c r="L493" s="143" t="e">
        <f>#REF!+#REF!+#REF!+#REF!</f>
        <v>#REF!</v>
      </c>
      <c r="M493" s="143" t="e">
        <f>#REF!+#REF!+#REF!+#REF!</f>
        <v>#REF!</v>
      </c>
      <c r="N493" s="143" t="e">
        <f>#REF!+#REF!+#REF!+#REF!</f>
        <v>#REF!</v>
      </c>
      <c r="O493" s="141" t="s">
        <v>487</v>
      </c>
      <c r="P493" s="139" t="s">
        <v>363</v>
      </c>
      <c r="Q493" s="139" t="s">
        <v>486</v>
      </c>
      <c r="R493" s="139" t="s">
        <v>321</v>
      </c>
      <c r="S493" s="372">
        <f>S494+S509+S500</f>
        <v>11531848.99</v>
      </c>
      <c r="T493" s="257">
        <f>T494+T509+T500</f>
        <v>1185431.6500000001</v>
      </c>
      <c r="U493" s="379">
        <f t="shared" si="34"/>
        <v>10.279632095667948</v>
      </c>
    </row>
    <row r="494" spans="1:21" s="102" customFormat="1" ht="61.5" customHeight="1" x14ac:dyDescent="0.25">
      <c r="A494" s="99"/>
      <c r="B494" s="131"/>
      <c r="C494" s="132"/>
      <c r="D494" s="53"/>
      <c r="E494" s="123"/>
      <c r="F494" s="540" t="s">
        <v>197</v>
      </c>
      <c r="G494" s="545"/>
      <c r="H494" s="143"/>
      <c r="I494" s="143"/>
      <c r="J494" s="143"/>
      <c r="K494" s="143"/>
      <c r="L494" s="143"/>
      <c r="M494" s="143"/>
      <c r="N494" s="143"/>
      <c r="O494" s="181" t="s">
        <v>487</v>
      </c>
      <c r="P494" s="133" t="s">
        <v>363</v>
      </c>
      <c r="Q494" s="133" t="s">
        <v>501</v>
      </c>
      <c r="R494" s="133" t="s">
        <v>321</v>
      </c>
      <c r="S494" s="324">
        <f>S495</f>
        <v>1915000</v>
      </c>
      <c r="T494" s="258">
        <f>T495</f>
        <v>56649.37</v>
      </c>
      <c r="U494" s="333">
        <f t="shared" si="34"/>
        <v>2.9581916449086165</v>
      </c>
    </row>
    <row r="495" spans="1:21" s="102" customFormat="1" ht="66.75" customHeight="1" x14ac:dyDescent="0.25">
      <c r="A495" s="99"/>
      <c r="B495" s="131"/>
      <c r="C495" s="132"/>
      <c r="D495" s="53"/>
      <c r="E495" s="123"/>
      <c r="F495" s="512" t="s">
        <v>199</v>
      </c>
      <c r="G495" s="513"/>
      <c r="H495" s="143"/>
      <c r="I495" s="143"/>
      <c r="J495" s="143"/>
      <c r="K495" s="143"/>
      <c r="L495" s="143"/>
      <c r="M495" s="143"/>
      <c r="N495" s="143"/>
      <c r="O495" s="181" t="s">
        <v>487</v>
      </c>
      <c r="P495" s="133" t="s">
        <v>363</v>
      </c>
      <c r="Q495" s="144" t="s">
        <v>520</v>
      </c>
      <c r="R495" s="133" t="s">
        <v>321</v>
      </c>
      <c r="S495" s="324">
        <f>S497</f>
        <v>1915000</v>
      </c>
      <c r="T495" s="258">
        <f>T497</f>
        <v>56649.37</v>
      </c>
      <c r="U495" s="333">
        <f t="shared" si="34"/>
        <v>2.9581916449086165</v>
      </c>
    </row>
    <row r="496" spans="1:21" s="102" customFormat="1" ht="46.5" customHeight="1" x14ac:dyDescent="0.25">
      <c r="A496" s="99"/>
      <c r="B496" s="131"/>
      <c r="C496" s="132"/>
      <c r="D496" s="53"/>
      <c r="E496" s="123"/>
      <c r="F496" s="512" t="s">
        <v>198</v>
      </c>
      <c r="G496" s="559"/>
      <c r="H496" s="143"/>
      <c r="I496" s="143"/>
      <c r="J496" s="143"/>
      <c r="K496" s="143"/>
      <c r="L496" s="143"/>
      <c r="M496" s="143"/>
      <c r="N496" s="143"/>
      <c r="O496" s="181" t="s">
        <v>487</v>
      </c>
      <c r="P496" s="133" t="s">
        <v>363</v>
      </c>
      <c r="Q496" s="144" t="s">
        <v>200</v>
      </c>
      <c r="R496" s="133" t="s">
        <v>321</v>
      </c>
      <c r="S496" s="324">
        <f t="shared" ref="S496:T498" si="39">S497</f>
        <v>1915000</v>
      </c>
      <c r="T496" s="258">
        <f t="shared" si="39"/>
        <v>56649.37</v>
      </c>
      <c r="U496" s="333">
        <f t="shared" si="34"/>
        <v>2.9581916449086165</v>
      </c>
    </row>
    <row r="497" spans="1:21" s="102" customFormat="1" ht="44.25" customHeight="1" x14ac:dyDescent="0.25">
      <c r="A497" s="99"/>
      <c r="B497" s="131"/>
      <c r="C497" s="132"/>
      <c r="D497" s="53"/>
      <c r="E497" s="123"/>
      <c r="F497" s="512" t="s">
        <v>241</v>
      </c>
      <c r="G497" s="513"/>
      <c r="H497" s="143"/>
      <c r="I497" s="143"/>
      <c r="J497" s="143"/>
      <c r="K497" s="143"/>
      <c r="L497" s="143"/>
      <c r="M497" s="143"/>
      <c r="N497" s="143"/>
      <c r="O497" s="181" t="s">
        <v>487</v>
      </c>
      <c r="P497" s="133" t="s">
        <v>363</v>
      </c>
      <c r="Q497" s="144" t="s">
        <v>201</v>
      </c>
      <c r="R497" s="133" t="s">
        <v>321</v>
      </c>
      <c r="S497" s="324">
        <f t="shared" si="39"/>
        <v>1915000</v>
      </c>
      <c r="T497" s="258">
        <f t="shared" si="39"/>
        <v>56649.37</v>
      </c>
      <c r="U497" s="333">
        <f t="shared" si="34"/>
        <v>2.9581916449086165</v>
      </c>
    </row>
    <row r="498" spans="1:21" s="102" customFormat="1" ht="32.25" customHeight="1" x14ac:dyDescent="0.2">
      <c r="A498" s="99"/>
      <c r="B498" s="131"/>
      <c r="C498" s="132"/>
      <c r="D498" s="53"/>
      <c r="E498" s="123"/>
      <c r="F498" s="482" t="s">
        <v>393</v>
      </c>
      <c r="G498" s="484"/>
      <c r="H498" s="143"/>
      <c r="I498" s="143"/>
      <c r="J498" s="143"/>
      <c r="K498" s="143"/>
      <c r="L498" s="143"/>
      <c r="M498" s="143"/>
      <c r="N498" s="143"/>
      <c r="O498" s="181" t="s">
        <v>487</v>
      </c>
      <c r="P498" s="133" t="s">
        <v>363</v>
      </c>
      <c r="Q498" s="144" t="s">
        <v>201</v>
      </c>
      <c r="R498" s="133" t="s">
        <v>392</v>
      </c>
      <c r="S498" s="324">
        <f t="shared" si="39"/>
        <v>1915000</v>
      </c>
      <c r="T498" s="258">
        <f t="shared" si="39"/>
        <v>56649.37</v>
      </c>
      <c r="U498" s="333">
        <f t="shared" si="34"/>
        <v>2.9581916449086165</v>
      </c>
    </row>
    <row r="499" spans="1:21" s="102" customFormat="1" ht="48.75" customHeight="1" x14ac:dyDescent="0.2">
      <c r="A499" s="99"/>
      <c r="B499" s="131"/>
      <c r="C499" s="132"/>
      <c r="D499" s="53"/>
      <c r="E499" s="123"/>
      <c r="F499" s="482" t="s">
        <v>462</v>
      </c>
      <c r="G499" s="484"/>
      <c r="H499" s="143"/>
      <c r="I499" s="143"/>
      <c r="J499" s="143"/>
      <c r="K499" s="143"/>
      <c r="L499" s="143"/>
      <c r="M499" s="143"/>
      <c r="N499" s="143"/>
      <c r="O499" s="181" t="s">
        <v>487</v>
      </c>
      <c r="P499" s="133" t="s">
        <v>363</v>
      </c>
      <c r="Q499" s="144" t="s">
        <v>201</v>
      </c>
      <c r="R499" s="133" t="s">
        <v>461</v>
      </c>
      <c r="S499" s="324">
        <v>1915000</v>
      </c>
      <c r="T499" s="258">
        <v>56649.37</v>
      </c>
      <c r="U499" s="333">
        <f t="shared" si="34"/>
        <v>2.9581916449086165</v>
      </c>
    </row>
    <row r="500" spans="1:21" s="102" customFormat="1" ht="65.25" customHeight="1" x14ac:dyDescent="0.2">
      <c r="A500" s="99"/>
      <c r="B500" s="131"/>
      <c r="C500" s="132"/>
      <c r="D500" s="53"/>
      <c r="E500" s="123"/>
      <c r="F500" s="496" t="s">
        <v>191</v>
      </c>
      <c r="G500" s="497"/>
      <c r="H500" s="143"/>
      <c r="I500" s="143"/>
      <c r="J500" s="143"/>
      <c r="K500" s="143"/>
      <c r="L500" s="143"/>
      <c r="M500" s="143"/>
      <c r="N500" s="143"/>
      <c r="O500" s="181" t="s">
        <v>487</v>
      </c>
      <c r="P500" s="133" t="s">
        <v>363</v>
      </c>
      <c r="Q500" s="165" t="s">
        <v>499</v>
      </c>
      <c r="R500" s="133" t="s">
        <v>321</v>
      </c>
      <c r="S500" s="324">
        <f>S501</f>
        <v>103093</v>
      </c>
      <c r="T500" s="258">
        <f>T501</f>
        <v>0</v>
      </c>
      <c r="U500" s="333">
        <f t="shared" si="34"/>
        <v>0</v>
      </c>
    </row>
    <row r="501" spans="1:21" s="102" customFormat="1" ht="35.25" customHeight="1" x14ac:dyDescent="0.2">
      <c r="A501" s="99"/>
      <c r="B501" s="131"/>
      <c r="C501" s="132"/>
      <c r="D501" s="53"/>
      <c r="E501" s="123"/>
      <c r="F501" s="499" t="s">
        <v>183</v>
      </c>
      <c r="G501" s="500"/>
      <c r="H501" s="143"/>
      <c r="I501" s="143"/>
      <c r="J501" s="143"/>
      <c r="K501" s="143"/>
      <c r="L501" s="143"/>
      <c r="M501" s="143"/>
      <c r="N501" s="143"/>
      <c r="O501" s="181" t="s">
        <v>487</v>
      </c>
      <c r="P501" s="133" t="s">
        <v>363</v>
      </c>
      <c r="Q501" s="165" t="s">
        <v>500</v>
      </c>
      <c r="R501" s="133" t="s">
        <v>321</v>
      </c>
      <c r="S501" s="324">
        <f>S502</f>
        <v>103093</v>
      </c>
      <c r="T501" s="258">
        <f>T502</f>
        <v>0</v>
      </c>
      <c r="U501" s="333">
        <f t="shared" si="34"/>
        <v>0</v>
      </c>
    </row>
    <row r="502" spans="1:21" s="102" customFormat="1" ht="48.75" customHeight="1" x14ac:dyDescent="0.25">
      <c r="A502" s="99"/>
      <c r="B502" s="131"/>
      <c r="C502" s="132"/>
      <c r="D502" s="53"/>
      <c r="E502" s="123"/>
      <c r="F502" s="510" t="s">
        <v>198</v>
      </c>
      <c r="G502" s="529"/>
      <c r="H502" s="143"/>
      <c r="I502" s="143"/>
      <c r="J502" s="143"/>
      <c r="K502" s="143"/>
      <c r="L502" s="143"/>
      <c r="M502" s="143"/>
      <c r="N502" s="143"/>
      <c r="O502" s="181" t="s">
        <v>487</v>
      </c>
      <c r="P502" s="133" t="s">
        <v>363</v>
      </c>
      <c r="Q502" s="165" t="s">
        <v>195</v>
      </c>
      <c r="R502" s="133" t="s">
        <v>321</v>
      </c>
      <c r="S502" s="324">
        <f>S503+S506</f>
        <v>103093</v>
      </c>
      <c r="T502" s="258">
        <f>T503+T506</f>
        <v>0</v>
      </c>
      <c r="U502" s="333">
        <f t="shared" si="34"/>
        <v>0</v>
      </c>
    </row>
    <row r="503" spans="1:21" s="102" customFormat="1" ht="63" customHeight="1" x14ac:dyDescent="0.2">
      <c r="A503" s="99"/>
      <c r="B503" s="131"/>
      <c r="C503" s="132"/>
      <c r="D503" s="53"/>
      <c r="E503" s="123"/>
      <c r="F503" s="482" t="s">
        <v>132</v>
      </c>
      <c r="G503" s="484"/>
      <c r="H503" s="143"/>
      <c r="I503" s="143"/>
      <c r="J503" s="143"/>
      <c r="K503" s="143"/>
      <c r="L503" s="143"/>
      <c r="M503" s="143"/>
      <c r="N503" s="143"/>
      <c r="O503" s="181" t="s">
        <v>487</v>
      </c>
      <c r="P503" s="133" t="s">
        <v>363</v>
      </c>
      <c r="Q503" s="283" t="s">
        <v>534</v>
      </c>
      <c r="R503" s="133" t="s">
        <v>321</v>
      </c>
      <c r="S503" s="324">
        <f>S504</f>
        <v>100000</v>
      </c>
      <c r="T503" s="258">
        <f>T504</f>
        <v>0</v>
      </c>
      <c r="U503" s="333">
        <f t="shared" si="34"/>
        <v>0</v>
      </c>
    </row>
    <row r="504" spans="1:21" s="102" customFormat="1" ht="27" customHeight="1" x14ac:dyDescent="0.2">
      <c r="A504" s="99"/>
      <c r="B504" s="131"/>
      <c r="C504" s="132"/>
      <c r="D504" s="53"/>
      <c r="E504" s="123"/>
      <c r="F504" s="499" t="s">
        <v>395</v>
      </c>
      <c r="G504" s="500"/>
      <c r="H504" s="143"/>
      <c r="I504" s="143"/>
      <c r="J504" s="143"/>
      <c r="K504" s="143"/>
      <c r="L504" s="143"/>
      <c r="M504" s="143"/>
      <c r="N504" s="143"/>
      <c r="O504" s="181" t="s">
        <v>487</v>
      </c>
      <c r="P504" s="133" t="s">
        <v>363</v>
      </c>
      <c r="Q504" s="283" t="s">
        <v>534</v>
      </c>
      <c r="R504" s="133" t="s">
        <v>396</v>
      </c>
      <c r="S504" s="324">
        <f>S505</f>
        <v>100000</v>
      </c>
      <c r="T504" s="258">
        <f>T505</f>
        <v>0</v>
      </c>
      <c r="U504" s="333">
        <f t="shared" si="34"/>
        <v>0</v>
      </c>
    </row>
    <row r="505" spans="1:21" s="102" customFormat="1" ht="67.5" customHeight="1" x14ac:dyDescent="0.2">
      <c r="A505" s="99"/>
      <c r="B505" s="131"/>
      <c r="C505" s="132"/>
      <c r="D505" s="53"/>
      <c r="E505" s="123"/>
      <c r="F505" s="542" t="s">
        <v>479</v>
      </c>
      <c r="G505" s="543"/>
      <c r="H505" s="143"/>
      <c r="I505" s="143"/>
      <c r="J505" s="143"/>
      <c r="K505" s="143"/>
      <c r="L505" s="143"/>
      <c r="M505" s="143"/>
      <c r="N505" s="143"/>
      <c r="O505" s="181" t="s">
        <v>487</v>
      </c>
      <c r="P505" s="133" t="s">
        <v>363</v>
      </c>
      <c r="Q505" s="283" t="s">
        <v>534</v>
      </c>
      <c r="R505" s="133" t="s">
        <v>453</v>
      </c>
      <c r="S505" s="324">
        <v>100000</v>
      </c>
      <c r="T505" s="258">
        <v>0</v>
      </c>
      <c r="U505" s="333">
        <f t="shared" si="34"/>
        <v>0</v>
      </c>
    </row>
    <row r="506" spans="1:21" s="102" customFormat="1" ht="48.75" customHeight="1" x14ac:dyDescent="0.2">
      <c r="A506" s="99"/>
      <c r="B506" s="131"/>
      <c r="C506" s="132"/>
      <c r="D506" s="53"/>
      <c r="E506" s="123"/>
      <c r="F506" s="542" t="s">
        <v>535</v>
      </c>
      <c r="G506" s="500"/>
      <c r="H506" s="143"/>
      <c r="I506" s="143"/>
      <c r="J506" s="143"/>
      <c r="K506" s="143"/>
      <c r="L506" s="143"/>
      <c r="M506" s="143"/>
      <c r="N506" s="143"/>
      <c r="O506" s="181" t="s">
        <v>487</v>
      </c>
      <c r="P506" s="133" t="s">
        <v>363</v>
      </c>
      <c r="Q506" s="283" t="s">
        <v>536</v>
      </c>
      <c r="R506" s="133" t="s">
        <v>321</v>
      </c>
      <c r="S506" s="324">
        <f>S507</f>
        <v>3093</v>
      </c>
      <c r="T506" s="258">
        <f>T507</f>
        <v>0</v>
      </c>
      <c r="U506" s="333">
        <f t="shared" si="34"/>
        <v>0</v>
      </c>
    </row>
    <row r="507" spans="1:21" s="102" customFormat="1" ht="22.5" customHeight="1" x14ac:dyDescent="0.2">
      <c r="A507" s="99"/>
      <c r="B507" s="131"/>
      <c r="C507" s="132"/>
      <c r="D507" s="53"/>
      <c r="E507" s="123"/>
      <c r="F507" s="499" t="s">
        <v>395</v>
      </c>
      <c r="G507" s="500"/>
      <c r="H507" s="143"/>
      <c r="I507" s="143"/>
      <c r="J507" s="143"/>
      <c r="K507" s="143"/>
      <c r="L507" s="143"/>
      <c r="M507" s="143"/>
      <c r="N507" s="143"/>
      <c r="O507" s="181" t="s">
        <v>487</v>
      </c>
      <c r="P507" s="133" t="s">
        <v>363</v>
      </c>
      <c r="Q507" s="283" t="s">
        <v>536</v>
      </c>
      <c r="R507" s="133" t="s">
        <v>396</v>
      </c>
      <c r="S507" s="324">
        <f>S508</f>
        <v>3093</v>
      </c>
      <c r="T507" s="258">
        <f>T508</f>
        <v>0</v>
      </c>
      <c r="U507" s="333">
        <f t="shared" si="34"/>
        <v>0</v>
      </c>
    </row>
    <row r="508" spans="1:21" s="102" customFormat="1" ht="48.75" customHeight="1" x14ac:dyDescent="0.2">
      <c r="A508" s="99"/>
      <c r="B508" s="131"/>
      <c r="C508" s="132"/>
      <c r="D508" s="53"/>
      <c r="E508" s="123"/>
      <c r="F508" s="542" t="s">
        <v>479</v>
      </c>
      <c r="G508" s="543"/>
      <c r="H508" s="143"/>
      <c r="I508" s="143"/>
      <c r="J508" s="143"/>
      <c r="K508" s="143"/>
      <c r="L508" s="143"/>
      <c r="M508" s="143"/>
      <c r="N508" s="143"/>
      <c r="O508" s="181" t="s">
        <v>487</v>
      </c>
      <c r="P508" s="133" t="s">
        <v>363</v>
      </c>
      <c r="Q508" s="283" t="s">
        <v>536</v>
      </c>
      <c r="R508" s="133" t="s">
        <v>453</v>
      </c>
      <c r="S508" s="324">
        <v>3093</v>
      </c>
      <c r="T508" s="258">
        <v>0</v>
      </c>
      <c r="U508" s="333">
        <f t="shared" si="34"/>
        <v>0</v>
      </c>
    </row>
    <row r="509" spans="1:21" s="102" customFormat="1" ht="32.25" customHeight="1" x14ac:dyDescent="0.2">
      <c r="A509" s="99"/>
      <c r="B509" s="131"/>
      <c r="C509" s="132"/>
      <c r="D509" s="53"/>
      <c r="E509" s="123"/>
      <c r="F509" s="482" t="s">
        <v>425</v>
      </c>
      <c r="G509" s="482"/>
      <c r="H509" s="482"/>
      <c r="I509" s="143"/>
      <c r="J509" s="143"/>
      <c r="K509" s="143"/>
      <c r="L509" s="143"/>
      <c r="M509" s="143"/>
      <c r="N509" s="143"/>
      <c r="O509" s="181" t="s">
        <v>487</v>
      </c>
      <c r="P509" s="133" t="s">
        <v>363</v>
      </c>
      <c r="Q509" s="133" t="s">
        <v>484</v>
      </c>
      <c r="R509" s="133" t="s">
        <v>321</v>
      </c>
      <c r="S509" s="324">
        <f>S510</f>
        <v>9513755.9900000002</v>
      </c>
      <c r="T509" s="258">
        <f>T510</f>
        <v>1128782.28</v>
      </c>
      <c r="U509" s="333">
        <f t="shared" si="34"/>
        <v>11.864738607827171</v>
      </c>
    </row>
    <row r="510" spans="1:21" s="102" customFormat="1" ht="32.25" customHeight="1" x14ac:dyDescent="0.2">
      <c r="A510" s="99"/>
      <c r="B510" s="131"/>
      <c r="C510" s="132"/>
      <c r="D510" s="53"/>
      <c r="E510" s="123"/>
      <c r="F510" s="482" t="s">
        <v>426</v>
      </c>
      <c r="G510" s="482"/>
      <c r="H510" s="221"/>
      <c r="I510" s="143"/>
      <c r="J510" s="143"/>
      <c r="K510" s="143"/>
      <c r="L510" s="143"/>
      <c r="M510" s="143"/>
      <c r="N510" s="143"/>
      <c r="O510" s="181" t="s">
        <v>487</v>
      </c>
      <c r="P510" s="133" t="s">
        <v>363</v>
      </c>
      <c r="Q510" s="133" t="s">
        <v>485</v>
      </c>
      <c r="R510" s="133" t="s">
        <v>321</v>
      </c>
      <c r="S510" s="324">
        <f>S511</f>
        <v>9513755.9900000002</v>
      </c>
      <c r="T510" s="258">
        <f>T511</f>
        <v>1128782.28</v>
      </c>
      <c r="U510" s="333">
        <f t="shared" si="34"/>
        <v>11.864738607827171</v>
      </c>
    </row>
    <row r="511" spans="1:21" s="102" customFormat="1" ht="50.25" customHeight="1" x14ac:dyDescent="0.2">
      <c r="A511" s="99"/>
      <c r="B511" s="131"/>
      <c r="C511" s="132"/>
      <c r="D511" s="53"/>
      <c r="E511" s="123"/>
      <c r="F511" s="480" t="s">
        <v>198</v>
      </c>
      <c r="G511" s="481"/>
      <c r="H511" s="221"/>
      <c r="I511" s="143"/>
      <c r="J511" s="143"/>
      <c r="K511" s="143"/>
      <c r="L511" s="143"/>
      <c r="M511" s="143"/>
      <c r="N511" s="143"/>
      <c r="O511" s="181" t="s">
        <v>487</v>
      </c>
      <c r="P511" s="133" t="s">
        <v>363</v>
      </c>
      <c r="Q511" s="133" t="s">
        <v>39</v>
      </c>
      <c r="R511" s="133" t="s">
        <v>321</v>
      </c>
      <c r="S511" s="324">
        <f>S512+S515</f>
        <v>9513755.9900000002</v>
      </c>
      <c r="T511" s="258">
        <f>T512+T515</f>
        <v>1128782.28</v>
      </c>
      <c r="U511" s="333">
        <f t="shared" si="34"/>
        <v>11.864738607827171</v>
      </c>
    </row>
    <row r="512" spans="1:21" s="102" customFormat="1" ht="32.25" customHeight="1" x14ac:dyDescent="0.2">
      <c r="A512" s="99"/>
      <c r="B512" s="131"/>
      <c r="C512" s="132"/>
      <c r="D512" s="53"/>
      <c r="E512" s="123"/>
      <c r="F512" s="482" t="s">
        <v>407</v>
      </c>
      <c r="G512" s="482"/>
      <c r="H512" s="143"/>
      <c r="I512" s="143"/>
      <c r="J512" s="143"/>
      <c r="K512" s="143"/>
      <c r="L512" s="143"/>
      <c r="M512" s="143"/>
      <c r="N512" s="143"/>
      <c r="O512" s="181" t="s">
        <v>487</v>
      </c>
      <c r="P512" s="133" t="s">
        <v>363</v>
      </c>
      <c r="Q512" s="133" t="s">
        <v>202</v>
      </c>
      <c r="R512" s="133" t="s">
        <v>321</v>
      </c>
      <c r="S512" s="324">
        <f>S513</f>
        <v>3914000</v>
      </c>
      <c r="T512" s="258">
        <f>T513</f>
        <v>928958.32</v>
      </c>
      <c r="U512" s="333">
        <f t="shared" si="34"/>
        <v>23.734244251405212</v>
      </c>
    </row>
    <row r="513" spans="1:21" s="102" customFormat="1" ht="32.25" customHeight="1" x14ac:dyDescent="0.2">
      <c r="A513" s="99"/>
      <c r="B513" s="131"/>
      <c r="C513" s="132"/>
      <c r="D513" s="53"/>
      <c r="E513" s="123"/>
      <c r="F513" s="482" t="s">
        <v>393</v>
      </c>
      <c r="G513" s="484"/>
      <c r="H513" s="143"/>
      <c r="I513" s="143"/>
      <c r="J513" s="143"/>
      <c r="K513" s="143"/>
      <c r="L513" s="143"/>
      <c r="M513" s="143"/>
      <c r="N513" s="143"/>
      <c r="O513" s="181" t="s">
        <v>487</v>
      </c>
      <c r="P513" s="133" t="s">
        <v>363</v>
      </c>
      <c r="Q513" s="133" t="s">
        <v>202</v>
      </c>
      <c r="R513" s="133" t="s">
        <v>392</v>
      </c>
      <c r="S513" s="324">
        <f>S514</f>
        <v>3914000</v>
      </c>
      <c r="T513" s="258">
        <f>T514</f>
        <v>928958.32</v>
      </c>
      <c r="U513" s="333">
        <f t="shared" si="34"/>
        <v>23.734244251405212</v>
      </c>
    </row>
    <row r="514" spans="1:21" s="102" customFormat="1" ht="32.25" customHeight="1" x14ac:dyDescent="0.2">
      <c r="A514" s="99"/>
      <c r="B514" s="131"/>
      <c r="C514" s="132"/>
      <c r="D514" s="53"/>
      <c r="E514" s="123"/>
      <c r="F514" s="482" t="s">
        <v>462</v>
      </c>
      <c r="G514" s="484"/>
      <c r="H514" s="143"/>
      <c r="I514" s="143"/>
      <c r="J514" s="143"/>
      <c r="K514" s="143"/>
      <c r="L514" s="143"/>
      <c r="M514" s="143"/>
      <c r="N514" s="143"/>
      <c r="O514" s="181" t="s">
        <v>487</v>
      </c>
      <c r="P514" s="133" t="s">
        <v>363</v>
      </c>
      <c r="Q514" s="133" t="s">
        <v>202</v>
      </c>
      <c r="R514" s="133" t="s">
        <v>461</v>
      </c>
      <c r="S514" s="324">
        <f>3178000+300000+436000</f>
        <v>3914000</v>
      </c>
      <c r="T514" s="258">
        <v>928958.32</v>
      </c>
      <c r="U514" s="333">
        <f t="shared" si="34"/>
        <v>23.734244251405212</v>
      </c>
    </row>
    <row r="515" spans="1:21" s="102" customFormat="1" ht="48" customHeight="1" x14ac:dyDescent="0.2">
      <c r="A515" s="99"/>
      <c r="B515" s="131"/>
      <c r="C515" s="132"/>
      <c r="D515" s="53"/>
      <c r="E515" s="123"/>
      <c r="F515" s="482" t="s">
        <v>184</v>
      </c>
      <c r="G515" s="484"/>
      <c r="H515" s="143"/>
      <c r="I515" s="188"/>
      <c r="J515" s="188"/>
      <c r="K515" s="188"/>
      <c r="L515" s="188"/>
      <c r="M515" s="143"/>
      <c r="N515" s="143"/>
      <c r="O515" s="181" t="s">
        <v>487</v>
      </c>
      <c r="P515" s="133" t="s">
        <v>363</v>
      </c>
      <c r="Q515" s="133" t="s">
        <v>497</v>
      </c>
      <c r="R515" s="133" t="s">
        <v>321</v>
      </c>
      <c r="S515" s="324">
        <f>S516</f>
        <v>5599755.9900000002</v>
      </c>
      <c r="T515" s="258">
        <f>T516</f>
        <v>199823.96</v>
      </c>
      <c r="U515" s="333">
        <f t="shared" si="34"/>
        <v>3.568440488422068</v>
      </c>
    </row>
    <row r="516" spans="1:21" s="102" customFormat="1" ht="32.25" customHeight="1" x14ac:dyDescent="0.2">
      <c r="A516" s="99"/>
      <c r="B516" s="131"/>
      <c r="C516" s="132"/>
      <c r="D516" s="53"/>
      <c r="E516" s="123"/>
      <c r="F516" s="482" t="s">
        <v>393</v>
      </c>
      <c r="G516" s="484"/>
      <c r="H516" s="143"/>
      <c r="I516" s="188"/>
      <c r="J516" s="188"/>
      <c r="K516" s="188"/>
      <c r="L516" s="188"/>
      <c r="M516" s="143"/>
      <c r="N516" s="143"/>
      <c r="O516" s="181" t="s">
        <v>487</v>
      </c>
      <c r="P516" s="133" t="s">
        <v>363</v>
      </c>
      <c r="Q516" s="133" t="s">
        <v>497</v>
      </c>
      <c r="R516" s="133" t="s">
        <v>392</v>
      </c>
      <c r="S516" s="324">
        <f>S517</f>
        <v>5599755.9900000002</v>
      </c>
      <c r="T516" s="258">
        <f>T517</f>
        <v>199823.96</v>
      </c>
      <c r="U516" s="333">
        <f t="shared" si="34"/>
        <v>3.568440488422068</v>
      </c>
    </row>
    <row r="517" spans="1:21" s="102" customFormat="1" ht="50.25" customHeight="1" x14ac:dyDescent="0.2">
      <c r="A517" s="99"/>
      <c r="B517" s="131"/>
      <c r="C517" s="132"/>
      <c r="D517" s="53"/>
      <c r="E517" s="123"/>
      <c r="F517" s="482" t="s">
        <v>462</v>
      </c>
      <c r="G517" s="484"/>
      <c r="H517" s="143"/>
      <c r="I517" s="188"/>
      <c r="J517" s="188"/>
      <c r="K517" s="188"/>
      <c r="L517" s="188"/>
      <c r="M517" s="143"/>
      <c r="N517" s="143"/>
      <c r="O517" s="181" t="s">
        <v>487</v>
      </c>
      <c r="P517" s="133" t="s">
        <v>363</v>
      </c>
      <c r="Q517" s="133" t="s">
        <v>497</v>
      </c>
      <c r="R517" s="133" t="s">
        <v>461</v>
      </c>
      <c r="S517" s="324">
        <f>5067755.99+532000</f>
        <v>5599755.9900000002</v>
      </c>
      <c r="T517" s="258">
        <v>199823.96</v>
      </c>
      <c r="U517" s="333">
        <f t="shared" si="34"/>
        <v>3.568440488422068</v>
      </c>
    </row>
    <row r="518" spans="1:21" s="102" customFormat="1" ht="24" customHeight="1" x14ac:dyDescent="0.2">
      <c r="A518" s="99"/>
      <c r="B518" s="131"/>
      <c r="C518" s="132"/>
      <c r="D518" s="53"/>
      <c r="E518" s="123"/>
      <c r="F518" s="493" t="s">
        <v>268</v>
      </c>
      <c r="G518" s="493"/>
      <c r="H518" s="143"/>
      <c r="I518" s="143"/>
      <c r="J518" s="143"/>
      <c r="K518" s="143"/>
      <c r="L518" s="143"/>
      <c r="M518" s="143"/>
      <c r="N518" s="143"/>
      <c r="O518" s="141" t="s">
        <v>487</v>
      </c>
      <c r="P518" s="139" t="s">
        <v>267</v>
      </c>
      <c r="Q518" s="139" t="s">
        <v>486</v>
      </c>
      <c r="R518" s="139" t="s">
        <v>321</v>
      </c>
      <c r="S518" s="373">
        <f>S519+S537</f>
        <v>42273790.640000001</v>
      </c>
      <c r="T518" s="259">
        <f>T519+T537</f>
        <v>5295568.57</v>
      </c>
      <c r="U518" s="379">
        <f t="shared" si="34"/>
        <v>12.52683634428862</v>
      </c>
    </row>
    <row r="519" spans="1:21" s="102" customFormat="1" ht="32.25" customHeight="1" x14ac:dyDescent="0.2">
      <c r="A519" s="99"/>
      <c r="B519" s="131"/>
      <c r="C519" s="132"/>
      <c r="D519" s="53"/>
      <c r="E519" s="123"/>
      <c r="F519" s="482" t="s">
        <v>425</v>
      </c>
      <c r="G519" s="482"/>
      <c r="H519" s="482"/>
      <c r="I519" s="143"/>
      <c r="J519" s="143"/>
      <c r="K519" s="143"/>
      <c r="L519" s="143"/>
      <c r="M519" s="143"/>
      <c r="N519" s="143"/>
      <c r="O519" s="181" t="s">
        <v>487</v>
      </c>
      <c r="P519" s="133" t="s">
        <v>267</v>
      </c>
      <c r="Q519" s="133" t="s">
        <v>484</v>
      </c>
      <c r="R519" s="133" t="s">
        <v>321</v>
      </c>
      <c r="S519" s="330">
        <f>S520</f>
        <v>15166407.869999999</v>
      </c>
      <c r="T519" s="260">
        <f>T520</f>
        <v>5221340.57</v>
      </c>
      <c r="U519" s="333">
        <f t="shared" si="34"/>
        <v>34.427008786491257</v>
      </c>
    </row>
    <row r="520" spans="1:21" s="102" customFormat="1" ht="32.25" customHeight="1" x14ac:dyDescent="0.2">
      <c r="A520" s="99"/>
      <c r="B520" s="131"/>
      <c r="C520" s="132"/>
      <c r="D520" s="53"/>
      <c r="E520" s="123"/>
      <c r="F520" s="482" t="s">
        <v>426</v>
      </c>
      <c r="G520" s="482"/>
      <c r="H520" s="221"/>
      <c r="I520" s="143"/>
      <c r="J520" s="143"/>
      <c r="K520" s="143"/>
      <c r="L520" s="143"/>
      <c r="M520" s="143"/>
      <c r="N520" s="143"/>
      <c r="O520" s="181" t="s">
        <v>487</v>
      </c>
      <c r="P520" s="133" t="s">
        <v>267</v>
      </c>
      <c r="Q520" s="133" t="s">
        <v>485</v>
      </c>
      <c r="R520" s="133" t="s">
        <v>321</v>
      </c>
      <c r="S520" s="291">
        <f>S521</f>
        <v>15166407.869999999</v>
      </c>
      <c r="T520" s="256">
        <f>T521</f>
        <v>5221340.57</v>
      </c>
      <c r="U520" s="333">
        <f t="shared" si="34"/>
        <v>34.427008786491257</v>
      </c>
    </row>
    <row r="521" spans="1:21" s="102" customFormat="1" ht="32.25" customHeight="1" x14ac:dyDescent="0.2">
      <c r="A521" s="99"/>
      <c r="B521" s="131"/>
      <c r="C521" s="132"/>
      <c r="D521" s="53"/>
      <c r="E521" s="123"/>
      <c r="F521" s="480" t="s">
        <v>242</v>
      </c>
      <c r="G521" s="481"/>
      <c r="H521" s="221"/>
      <c r="I521" s="143"/>
      <c r="J521" s="143"/>
      <c r="K521" s="143"/>
      <c r="L521" s="143"/>
      <c r="M521" s="143"/>
      <c r="N521" s="143"/>
      <c r="O521" s="181" t="s">
        <v>487</v>
      </c>
      <c r="P521" s="133" t="s">
        <v>267</v>
      </c>
      <c r="Q521" s="133" t="s">
        <v>39</v>
      </c>
      <c r="R521" s="133" t="s">
        <v>321</v>
      </c>
      <c r="S521" s="291">
        <f>S522+S525+S528+S531+S534</f>
        <v>15166407.869999999</v>
      </c>
      <c r="T521" s="256">
        <f>T522+T525+T528+T531+T534</f>
        <v>5221340.57</v>
      </c>
      <c r="U521" s="333">
        <f t="shared" si="34"/>
        <v>34.427008786491257</v>
      </c>
    </row>
    <row r="522" spans="1:21" s="102" customFormat="1" ht="32.25" customHeight="1" x14ac:dyDescent="0.2">
      <c r="A522" s="99"/>
      <c r="B522" s="131"/>
      <c r="C522" s="132"/>
      <c r="D522" s="53"/>
      <c r="E522" s="123"/>
      <c r="F522" s="482" t="s">
        <v>244</v>
      </c>
      <c r="G522" s="482"/>
      <c r="H522" s="143"/>
      <c r="I522" s="143"/>
      <c r="J522" s="143"/>
      <c r="K522" s="143"/>
      <c r="L522" s="143"/>
      <c r="M522" s="143"/>
      <c r="N522" s="143"/>
      <c r="O522" s="181" t="s">
        <v>487</v>
      </c>
      <c r="P522" s="133" t="s">
        <v>267</v>
      </c>
      <c r="Q522" s="133" t="s">
        <v>203</v>
      </c>
      <c r="R522" s="283" t="s">
        <v>321</v>
      </c>
      <c r="S522" s="256">
        <f>S523</f>
        <v>6594360</v>
      </c>
      <c r="T522" s="256">
        <f>T523</f>
        <v>2674941.37</v>
      </c>
      <c r="U522" s="333">
        <f t="shared" si="34"/>
        <v>40.564078545908934</v>
      </c>
    </row>
    <row r="523" spans="1:21" s="102" customFormat="1" ht="32.25" customHeight="1" x14ac:dyDescent="0.2">
      <c r="A523" s="99"/>
      <c r="B523" s="131"/>
      <c r="C523" s="132"/>
      <c r="D523" s="53"/>
      <c r="E523" s="123"/>
      <c r="F523" s="482" t="s">
        <v>393</v>
      </c>
      <c r="G523" s="484"/>
      <c r="H523" s="143"/>
      <c r="I523" s="143"/>
      <c r="J523" s="143"/>
      <c r="K523" s="143"/>
      <c r="L523" s="143"/>
      <c r="M523" s="143"/>
      <c r="N523" s="143"/>
      <c r="O523" s="181" t="s">
        <v>487</v>
      </c>
      <c r="P523" s="133" t="s">
        <v>267</v>
      </c>
      <c r="Q523" s="133" t="s">
        <v>203</v>
      </c>
      <c r="R523" s="283" t="s">
        <v>392</v>
      </c>
      <c r="S523" s="256">
        <f>S524</f>
        <v>6594360</v>
      </c>
      <c r="T523" s="256">
        <f>T524</f>
        <v>2674941.37</v>
      </c>
      <c r="U523" s="333">
        <f t="shared" si="34"/>
        <v>40.564078545908934</v>
      </c>
    </row>
    <row r="524" spans="1:21" s="102" customFormat="1" ht="49.5" customHeight="1" x14ac:dyDescent="0.2">
      <c r="A524" s="99"/>
      <c r="B524" s="131"/>
      <c r="C524" s="132"/>
      <c r="D524" s="53"/>
      <c r="E524" s="123"/>
      <c r="F524" s="482" t="s">
        <v>462</v>
      </c>
      <c r="G524" s="484"/>
      <c r="H524" s="143"/>
      <c r="I524" s="143"/>
      <c r="J524" s="143"/>
      <c r="K524" s="143"/>
      <c r="L524" s="143"/>
      <c r="M524" s="143"/>
      <c r="N524" s="143"/>
      <c r="O524" s="181" t="s">
        <v>487</v>
      </c>
      <c r="P524" s="133" t="s">
        <v>267</v>
      </c>
      <c r="Q524" s="133" t="s">
        <v>203</v>
      </c>
      <c r="R524" s="283" t="s">
        <v>461</v>
      </c>
      <c r="S524" s="256">
        <v>6594360</v>
      </c>
      <c r="T524" s="256">
        <v>2674941.37</v>
      </c>
      <c r="U524" s="333">
        <f t="shared" si="34"/>
        <v>40.564078545908934</v>
      </c>
    </row>
    <row r="525" spans="1:21" s="102" customFormat="1" ht="26.25" customHeight="1" x14ac:dyDescent="0.2">
      <c r="A525" s="99"/>
      <c r="B525" s="131"/>
      <c r="C525" s="132"/>
      <c r="D525" s="53"/>
      <c r="E525" s="123"/>
      <c r="F525" s="482" t="s">
        <v>364</v>
      </c>
      <c r="G525" s="482"/>
      <c r="H525" s="143"/>
      <c r="I525" s="143"/>
      <c r="J525" s="143"/>
      <c r="K525" s="143"/>
      <c r="L525" s="143"/>
      <c r="M525" s="143"/>
      <c r="N525" s="143"/>
      <c r="O525" s="181" t="s">
        <v>487</v>
      </c>
      <c r="P525" s="133" t="s">
        <v>267</v>
      </c>
      <c r="Q525" s="133" t="s">
        <v>204</v>
      </c>
      <c r="R525" s="283" t="s">
        <v>321</v>
      </c>
      <c r="S525" s="256">
        <f>S526</f>
        <v>1100000</v>
      </c>
      <c r="T525" s="256">
        <f>T526</f>
        <v>190406.23</v>
      </c>
      <c r="U525" s="333">
        <f t="shared" ref="U525:U588" si="40">T525/S525*100</f>
        <v>17.309657272727275</v>
      </c>
    </row>
    <row r="526" spans="1:21" s="102" customFormat="1" ht="32.25" customHeight="1" x14ac:dyDescent="0.2">
      <c r="A526" s="99"/>
      <c r="B526" s="131"/>
      <c r="C526" s="132"/>
      <c r="D526" s="53"/>
      <c r="E526" s="123"/>
      <c r="F526" s="482" t="s">
        <v>393</v>
      </c>
      <c r="G526" s="484"/>
      <c r="H526" s="143"/>
      <c r="I526" s="143"/>
      <c r="J526" s="143"/>
      <c r="K526" s="143"/>
      <c r="L526" s="143"/>
      <c r="M526" s="143"/>
      <c r="N526" s="143"/>
      <c r="O526" s="181" t="s">
        <v>487</v>
      </c>
      <c r="P526" s="133" t="s">
        <v>267</v>
      </c>
      <c r="Q526" s="133" t="s">
        <v>204</v>
      </c>
      <c r="R526" s="283" t="s">
        <v>392</v>
      </c>
      <c r="S526" s="256">
        <f>S527</f>
        <v>1100000</v>
      </c>
      <c r="T526" s="256">
        <f>T527</f>
        <v>190406.23</v>
      </c>
      <c r="U526" s="333">
        <f t="shared" si="40"/>
        <v>17.309657272727275</v>
      </c>
    </row>
    <row r="527" spans="1:21" s="102" customFormat="1" ht="47.25" customHeight="1" x14ac:dyDescent="0.2">
      <c r="A527" s="99"/>
      <c r="B527" s="131"/>
      <c r="C527" s="132"/>
      <c r="D527" s="53"/>
      <c r="E527" s="123"/>
      <c r="F527" s="482" t="s">
        <v>462</v>
      </c>
      <c r="G527" s="484"/>
      <c r="H527" s="143"/>
      <c r="I527" s="143"/>
      <c r="J527" s="143"/>
      <c r="K527" s="143"/>
      <c r="L527" s="143"/>
      <c r="M527" s="143"/>
      <c r="N527" s="143"/>
      <c r="O527" s="181" t="s">
        <v>487</v>
      </c>
      <c r="P527" s="133" t="s">
        <v>267</v>
      </c>
      <c r="Q527" s="133" t="s">
        <v>204</v>
      </c>
      <c r="R527" s="283" t="s">
        <v>461</v>
      </c>
      <c r="S527" s="256">
        <v>1100000</v>
      </c>
      <c r="T527" s="256">
        <v>190406.23</v>
      </c>
      <c r="U527" s="333">
        <f t="shared" si="40"/>
        <v>17.309657272727275</v>
      </c>
    </row>
    <row r="528" spans="1:21" s="102" customFormat="1" ht="32.25" customHeight="1" x14ac:dyDescent="0.2">
      <c r="A528" s="99"/>
      <c r="B528" s="131"/>
      <c r="C528" s="132"/>
      <c r="D528" s="53"/>
      <c r="E528" s="123"/>
      <c r="F528" s="482" t="s">
        <v>269</v>
      </c>
      <c r="G528" s="482"/>
      <c r="H528" s="143"/>
      <c r="I528" s="143"/>
      <c r="J528" s="143"/>
      <c r="K528" s="143"/>
      <c r="L528" s="143"/>
      <c r="M528" s="143"/>
      <c r="N528" s="143"/>
      <c r="O528" s="181" t="s">
        <v>487</v>
      </c>
      <c r="P528" s="133" t="s">
        <v>267</v>
      </c>
      <c r="Q528" s="133" t="s">
        <v>205</v>
      </c>
      <c r="R528" s="283" t="s">
        <v>321</v>
      </c>
      <c r="S528" s="256">
        <f>S529</f>
        <v>569306.05000000005</v>
      </c>
      <c r="T528" s="256">
        <f>T529</f>
        <v>313734.23</v>
      </c>
      <c r="U528" s="333">
        <f t="shared" si="40"/>
        <v>55.108184780400627</v>
      </c>
    </row>
    <row r="529" spans="1:21" s="102" customFormat="1" ht="32.25" customHeight="1" x14ac:dyDescent="0.2">
      <c r="A529" s="99"/>
      <c r="B529" s="131"/>
      <c r="C529" s="132"/>
      <c r="D529" s="53"/>
      <c r="E529" s="123"/>
      <c r="F529" s="482" t="s">
        <v>393</v>
      </c>
      <c r="G529" s="484"/>
      <c r="H529" s="143"/>
      <c r="I529" s="143"/>
      <c r="J529" s="143"/>
      <c r="K529" s="143"/>
      <c r="L529" s="143"/>
      <c r="M529" s="143"/>
      <c r="N529" s="143"/>
      <c r="O529" s="181" t="s">
        <v>487</v>
      </c>
      <c r="P529" s="133" t="s">
        <v>267</v>
      </c>
      <c r="Q529" s="133" t="s">
        <v>205</v>
      </c>
      <c r="R529" s="283" t="s">
        <v>392</v>
      </c>
      <c r="S529" s="256">
        <f>S530</f>
        <v>569306.05000000005</v>
      </c>
      <c r="T529" s="256">
        <f>T530</f>
        <v>313734.23</v>
      </c>
      <c r="U529" s="333">
        <f t="shared" si="40"/>
        <v>55.108184780400627</v>
      </c>
    </row>
    <row r="530" spans="1:21" s="102" customFormat="1" ht="51" customHeight="1" x14ac:dyDescent="0.2">
      <c r="A530" s="99"/>
      <c r="B530" s="131"/>
      <c r="C530" s="132"/>
      <c r="D530" s="53"/>
      <c r="E530" s="123"/>
      <c r="F530" s="482" t="s">
        <v>462</v>
      </c>
      <c r="G530" s="484"/>
      <c r="H530" s="143"/>
      <c r="I530" s="143"/>
      <c r="J530" s="143"/>
      <c r="K530" s="143"/>
      <c r="L530" s="143"/>
      <c r="M530" s="143"/>
      <c r="N530" s="143"/>
      <c r="O530" s="181" t="s">
        <v>487</v>
      </c>
      <c r="P530" s="133" t="s">
        <v>267</v>
      </c>
      <c r="Q530" s="133" t="s">
        <v>205</v>
      </c>
      <c r="R530" s="283" t="s">
        <v>461</v>
      </c>
      <c r="S530" s="256">
        <f>567881.26+1424.79</f>
        <v>569306.05000000005</v>
      </c>
      <c r="T530" s="256">
        <v>313734.23</v>
      </c>
      <c r="U530" s="333">
        <f t="shared" si="40"/>
        <v>55.108184780400627</v>
      </c>
    </row>
    <row r="531" spans="1:21" s="102" customFormat="1" ht="32.25" customHeight="1" x14ac:dyDescent="0.2">
      <c r="A531" s="99"/>
      <c r="B531" s="131"/>
      <c r="C531" s="132"/>
      <c r="D531" s="53"/>
      <c r="E531" s="123"/>
      <c r="F531" s="482" t="s">
        <v>245</v>
      </c>
      <c r="G531" s="482"/>
      <c r="H531" s="143"/>
      <c r="I531" s="143"/>
      <c r="J531" s="143"/>
      <c r="K531" s="143"/>
      <c r="L531" s="143"/>
      <c r="M531" s="143"/>
      <c r="N531" s="143"/>
      <c r="O531" s="181" t="s">
        <v>487</v>
      </c>
      <c r="P531" s="133" t="s">
        <v>267</v>
      </c>
      <c r="Q531" s="133" t="s">
        <v>206</v>
      </c>
      <c r="R531" s="283" t="s">
        <v>321</v>
      </c>
      <c r="S531" s="256">
        <f>S532</f>
        <v>5120297.8099999996</v>
      </c>
      <c r="T531" s="256">
        <f>T532</f>
        <v>2042258.74</v>
      </c>
      <c r="U531" s="333">
        <f t="shared" si="40"/>
        <v>39.885546032331277</v>
      </c>
    </row>
    <row r="532" spans="1:21" s="102" customFormat="1" ht="32.25" customHeight="1" x14ac:dyDescent="0.2">
      <c r="A532" s="99"/>
      <c r="B532" s="131"/>
      <c r="C532" s="132"/>
      <c r="D532" s="53"/>
      <c r="E532" s="123"/>
      <c r="F532" s="482" t="s">
        <v>393</v>
      </c>
      <c r="G532" s="484"/>
      <c r="H532" s="143"/>
      <c r="I532" s="143"/>
      <c r="J532" s="143"/>
      <c r="K532" s="143"/>
      <c r="L532" s="143"/>
      <c r="M532" s="143"/>
      <c r="N532" s="143"/>
      <c r="O532" s="181" t="s">
        <v>487</v>
      </c>
      <c r="P532" s="133" t="s">
        <v>267</v>
      </c>
      <c r="Q532" s="133" t="s">
        <v>206</v>
      </c>
      <c r="R532" s="283" t="s">
        <v>392</v>
      </c>
      <c r="S532" s="256">
        <f>S533</f>
        <v>5120297.8099999996</v>
      </c>
      <c r="T532" s="256">
        <f>T533</f>
        <v>2042258.74</v>
      </c>
      <c r="U532" s="333">
        <f t="shared" si="40"/>
        <v>39.885546032331277</v>
      </c>
    </row>
    <row r="533" spans="1:21" s="102" customFormat="1" ht="52.5" customHeight="1" x14ac:dyDescent="0.2">
      <c r="A533" s="99"/>
      <c r="B533" s="131"/>
      <c r="C533" s="132"/>
      <c r="D533" s="53"/>
      <c r="E533" s="123"/>
      <c r="F533" s="482" t="s">
        <v>462</v>
      </c>
      <c r="G533" s="484"/>
      <c r="H533" s="143"/>
      <c r="I533" s="143"/>
      <c r="J533" s="143"/>
      <c r="K533" s="143"/>
      <c r="L533" s="143"/>
      <c r="M533" s="143"/>
      <c r="N533" s="143"/>
      <c r="O533" s="181" t="s">
        <v>487</v>
      </c>
      <c r="P533" s="133" t="s">
        <v>267</v>
      </c>
      <c r="Q533" s="133" t="s">
        <v>206</v>
      </c>
      <c r="R533" s="283" t="s">
        <v>461</v>
      </c>
      <c r="S533" s="256">
        <f>5020297.81+100000</f>
        <v>5120297.8099999996</v>
      </c>
      <c r="T533" s="256">
        <v>2042258.74</v>
      </c>
      <c r="U533" s="333">
        <f t="shared" si="40"/>
        <v>39.885546032331277</v>
      </c>
    </row>
    <row r="534" spans="1:21" s="102" customFormat="1" ht="52.5" customHeight="1" x14ac:dyDescent="0.2">
      <c r="A534" s="99"/>
      <c r="B534" s="131"/>
      <c r="C534" s="132"/>
      <c r="D534" s="53"/>
      <c r="E534" s="123"/>
      <c r="F534" s="482" t="s">
        <v>184</v>
      </c>
      <c r="G534" s="484"/>
      <c r="H534" s="143"/>
      <c r="I534" s="188"/>
      <c r="J534" s="188"/>
      <c r="K534" s="188"/>
      <c r="L534" s="188"/>
      <c r="M534" s="143"/>
      <c r="N534" s="143"/>
      <c r="O534" s="181" t="s">
        <v>487</v>
      </c>
      <c r="P534" s="133" t="s">
        <v>267</v>
      </c>
      <c r="Q534" s="133" t="s">
        <v>497</v>
      </c>
      <c r="R534" s="283" t="s">
        <v>321</v>
      </c>
      <c r="S534" s="256">
        <f>S535</f>
        <v>1782444.01</v>
      </c>
      <c r="T534" s="256">
        <f>T535</f>
        <v>0</v>
      </c>
      <c r="U534" s="333">
        <f t="shared" si="40"/>
        <v>0</v>
      </c>
    </row>
    <row r="535" spans="1:21" s="102" customFormat="1" ht="38.25" customHeight="1" x14ac:dyDescent="0.2">
      <c r="A535" s="99"/>
      <c r="B535" s="131"/>
      <c r="C535" s="132"/>
      <c r="D535" s="53"/>
      <c r="E535" s="123"/>
      <c r="F535" s="482" t="s">
        <v>393</v>
      </c>
      <c r="G535" s="484"/>
      <c r="H535" s="143"/>
      <c r="I535" s="188"/>
      <c r="J535" s="188"/>
      <c r="K535" s="188"/>
      <c r="L535" s="188"/>
      <c r="M535" s="143"/>
      <c r="N535" s="143"/>
      <c r="O535" s="181" t="s">
        <v>487</v>
      </c>
      <c r="P535" s="133" t="s">
        <v>267</v>
      </c>
      <c r="Q535" s="133" t="s">
        <v>497</v>
      </c>
      <c r="R535" s="283" t="s">
        <v>392</v>
      </c>
      <c r="S535" s="256">
        <f>S536</f>
        <v>1782444.01</v>
      </c>
      <c r="T535" s="256">
        <f>T536</f>
        <v>0</v>
      </c>
      <c r="U535" s="333">
        <f t="shared" si="40"/>
        <v>0</v>
      </c>
    </row>
    <row r="536" spans="1:21" s="102" customFormat="1" ht="52.5" customHeight="1" x14ac:dyDescent="0.2">
      <c r="A536" s="99"/>
      <c r="B536" s="131"/>
      <c r="C536" s="132"/>
      <c r="D536" s="53"/>
      <c r="E536" s="123"/>
      <c r="F536" s="482" t="s">
        <v>462</v>
      </c>
      <c r="G536" s="484"/>
      <c r="H536" s="143"/>
      <c r="I536" s="188"/>
      <c r="J536" s="188"/>
      <c r="K536" s="188"/>
      <c r="L536" s="188"/>
      <c r="M536" s="143"/>
      <c r="N536" s="143"/>
      <c r="O536" s="181" t="s">
        <v>487</v>
      </c>
      <c r="P536" s="133" t="s">
        <v>267</v>
      </c>
      <c r="Q536" s="133" t="s">
        <v>497</v>
      </c>
      <c r="R536" s="283" t="s">
        <v>461</v>
      </c>
      <c r="S536" s="256">
        <f>1765444.01+17000</f>
        <v>1782444.01</v>
      </c>
      <c r="T536" s="256">
        <v>0</v>
      </c>
      <c r="U536" s="333">
        <f t="shared" si="40"/>
        <v>0</v>
      </c>
    </row>
    <row r="537" spans="1:21" s="102" customFormat="1" ht="63.75" customHeight="1" x14ac:dyDescent="0.2">
      <c r="A537" s="99"/>
      <c r="B537" s="131"/>
      <c r="C537" s="132"/>
      <c r="D537" s="53"/>
      <c r="E537" s="123"/>
      <c r="F537" s="491" t="s">
        <v>79</v>
      </c>
      <c r="G537" s="492"/>
      <c r="H537" s="143"/>
      <c r="I537" s="188"/>
      <c r="J537" s="188"/>
      <c r="K537" s="188"/>
      <c r="L537" s="188"/>
      <c r="M537" s="143"/>
      <c r="N537" s="143"/>
      <c r="O537" s="181" t="s">
        <v>487</v>
      </c>
      <c r="P537" s="133" t="s">
        <v>267</v>
      </c>
      <c r="Q537" s="133" t="s">
        <v>80</v>
      </c>
      <c r="R537" s="283" t="s">
        <v>321</v>
      </c>
      <c r="S537" s="260">
        <f>S538</f>
        <v>27107382.77</v>
      </c>
      <c r="T537" s="260">
        <f>T538</f>
        <v>74228</v>
      </c>
      <c r="U537" s="333">
        <f t="shared" si="40"/>
        <v>0.27382946051932699</v>
      </c>
    </row>
    <row r="538" spans="1:21" s="102" customFormat="1" ht="33.75" customHeight="1" x14ac:dyDescent="0.2">
      <c r="A538" s="99"/>
      <c r="B538" s="131"/>
      <c r="C538" s="132"/>
      <c r="D538" s="53"/>
      <c r="E538" s="123"/>
      <c r="F538" s="557" t="s">
        <v>183</v>
      </c>
      <c r="G538" s="558"/>
      <c r="H538" s="143"/>
      <c r="I538" s="188"/>
      <c r="J538" s="188"/>
      <c r="K538" s="188"/>
      <c r="L538" s="188"/>
      <c r="M538" s="143"/>
      <c r="N538" s="143"/>
      <c r="O538" s="181" t="s">
        <v>487</v>
      </c>
      <c r="P538" s="133" t="s">
        <v>267</v>
      </c>
      <c r="Q538" s="133" t="s">
        <v>77</v>
      </c>
      <c r="R538" s="283" t="s">
        <v>321</v>
      </c>
      <c r="S538" s="260">
        <f>S539+S543+S546</f>
        <v>27107382.77</v>
      </c>
      <c r="T538" s="260">
        <f>T539+T543+T546</f>
        <v>74228</v>
      </c>
      <c r="U538" s="333">
        <f t="shared" si="40"/>
        <v>0.27382946051932699</v>
      </c>
    </row>
    <row r="539" spans="1:21" s="102" customFormat="1" ht="36" customHeight="1" x14ac:dyDescent="0.2">
      <c r="A539" s="99"/>
      <c r="B539" s="131"/>
      <c r="C539" s="132"/>
      <c r="D539" s="53"/>
      <c r="E539" s="123"/>
      <c r="F539" s="491" t="s">
        <v>5</v>
      </c>
      <c r="G539" s="492"/>
      <c r="H539" s="143"/>
      <c r="I539" s="188"/>
      <c r="J539" s="188"/>
      <c r="K539" s="188"/>
      <c r="L539" s="188"/>
      <c r="M539" s="143"/>
      <c r="N539" s="143"/>
      <c r="O539" s="181" t="s">
        <v>487</v>
      </c>
      <c r="P539" s="133" t="s">
        <v>76</v>
      </c>
      <c r="Q539" s="133" t="s">
        <v>78</v>
      </c>
      <c r="R539" s="283" t="s">
        <v>321</v>
      </c>
      <c r="S539" s="260">
        <f t="shared" ref="S539:T541" si="41">S540</f>
        <v>18000000</v>
      </c>
      <c r="T539" s="260">
        <f t="shared" si="41"/>
        <v>0</v>
      </c>
      <c r="U539" s="333">
        <f t="shared" si="40"/>
        <v>0</v>
      </c>
    </row>
    <row r="540" spans="1:21" s="102" customFormat="1" ht="65.25" customHeight="1" x14ac:dyDescent="0.2">
      <c r="A540" s="99"/>
      <c r="B540" s="131"/>
      <c r="C540" s="132"/>
      <c r="D540" s="53"/>
      <c r="E540" s="123"/>
      <c r="F540" s="480" t="s">
        <v>6</v>
      </c>
      <c r="G540" s="498"/>
      <c r="H540" s="143"/>
      <c r="I540" s="188"/>
      <c r="J540" s="188"/>
      <c r="K540" s="188"/>
      <c r="L540" s="188"/>
      <c r="M540" s="143"/>
      <c r="N540" s="143"/>
      <c r="O540" s="181" t="s">
        <v>487</v>
      </c>
      <c r="P540" s="133" t="s">
        <v>267</v>
      </c>
      <c r="Q540" s="133" t="s">
        <v>7</v>
      </c>
      <c r="R540" s="283" t="s">
        <v>321</v>
      </c>
      <c r="S540" s="256">
        <f t="shared" si="41"/>
        <v>18000000</v>
      </c>
      <c r="T540" s="256">
        <f t="shared" si="41"/>
        <v>0</v>
      </c>
      <c r="U540" s="333">
        <f t="shared" si="40"/>
        <v>0</v>
      </c>
    </row>
    <row r="541" spans="1:21" s="102" customFormat="1" ht="26.25" customHeight="1" x14ac:dyDescent="0.2">
      <c r="A541" s="99"/>
      <c r="B541" s="131"/>
      <c r="C541" s="132"/>
      <c r="D541" s="53"/>
      <c r="E541" s="123"/>
      <c r="F541" s="499" t="s">
        <v>395</v>
      </c>
      <c r="G541" s="500"/>
      <c r="H541" s="143"/>
      <c r="I541" s="188"/>
      <c r="J541" s="188"/>
      <c r="K541" s="188"/>
      <c r="L541" s="188"/>
      <c r="M541" s="143"/>
      <c r="N541" s="143"/>
      <c r="O541" s="181" t="s">
        <v>487</v>
      </c>
      <c r="P541" s="133" t="s">
        <v>267</v>
      </c>
      <c r="Q541" s="133" t="s">
        <v>7</v>
      </c>
      <c r="R541" s="283" t="s">
        <v>396</v>
      </c>
      <c r="S541" s="256">
        <f t="shared" si="41"/>
        <v>18000000</v>
      </c>
      <c r="T541" s="256">
        <f t="shared" si="41"/>
        <v>0</v>
      </c>
      <c r="U541" s="333">
        <f t="shared" si="40"/>
        <v>0</v>
      </c>
    </row>
    <row r="542" spans="1:21" s="102" customFormat="1" ht="67.5" customHeight="1" x14ac:dyDescent="0.2">
      <c r="A542" s="99"/>
      <c r="B542" s="131"/>
      <c r="C542" s="132"/>
      <c r="D542" s="53"/>
      <c r="E542" s="123"/>
      <c r="F542" s="542" t="s">
        <v>479</v>
      </c>
      <c r="G542" s="543"/>
      <c r="H542" s="143"/>
      <c r="I542" s="188"/>
      <c r="J542" s="188"/>
      <c r="K542" s="188"/>
      <c r="L542" s="188"/>
      <c r="M542" s="143"/>
      <c r="N542" s="143"/>
      <c r="O542" s="181" t="s">
        <v>487</v>
      </c>
      <c r="P542" s="133" t="s">
        <v>267</v>
      </c>
      <c r="Q542" s="133" t="s">
        <v>7</v>
      </c>
      <c r="R542" s="283" t="s">
        <v>453</v>
      </c>
      <c r="S542" s="256">
        <v>18000000</v>
      </c>
      <c r="T542" s="256">
        <v>0</v>
      </c>
      <c r="U542" s="333">
        <f t="shared" si="40"/>
        <v>0</v>
      </c>
    </row>
    <row r="543" spans="1:21" s="102" customFormat="1" ht="69" customHeight="1" x14ac:dyDescent="0.2">
      <c r="A543" s="99"/>
      <c r="B543" s="131"/>
      <c r="C543" s="132"/>
      <c r="D543" s="53"/>
      <c r="E543" s="123"/>
      <c r="F543" s="542" t="s">
        <v>10</v>
      </c>
      <c r="G543" s="500"/>
      <c r="H543" s="143"/>
      <c r="I543" s="188"/>
      <c r="J543" s="188"/>
      <c r="K543" s="188"/>
      <c r="L543" s="188"/>
      <c r="M543" s="143"/>
      <c r="N543" s="143"/>
      <c r="O543" s="181" t="s">
        <v>487</v>
      </c>
      <c r="P543" s="133" t="s">
        <v>267</v>
      </c>
      <c r="Q543" s="133" t="s">
        <v>9</v>
      </c>
      <c r="R543" s="283" t="s">
        <v>321</v>
      </c>
      <c r="S543" s="256">
        <f>S544</f>
        <v>556710</v>
      </c>
      <c r="T543" s="256">
        <f>T544</f>
        <v>74228</v>
      </c>
      <c r="U543" s="333">
        <f t="shared" si="40"/>
        <v>13.333333333333334</v>
      </c>
    </row>
    <row r="544" spans="1:21" s="102" customFormat="1" ht="30" customHeight="1" x14ac:dyDescent="0.2">
      <c r="A544" s="99"/>
      <c r="B544" s="131"/>
      <c r="C544" s="132"/>
      <c r="D544" s="53"/>
      <c r="E544" s="123"/>
      <c r="F544" s="499" t="s">
        <v>395</v>
      </c>
      <c r="G544" s="500"/>
      <c r="H544" s="143"/>
      <c r="I544" s="188"/>
      <c r="J544" s="188"/>
      <c r="K544" s="188"/>
      <c r="L544" s="188"/>
      <c r="M544" s="143"/>
      <c r="N544" s="143"/>
      <c r="O544" s="181" t="s">
        <v>487</v>
      </c>
      <c r="P544" s="133" t="s">
        <v>267</v>
      </c>
      <c r="Q544" s="133" t="s">
        <v>9</v>
      </c>
      <c r="R544" s="283" t="s">
        <v>396</v>
      </c>
      <c r="S544" s="256">
        <f>S545</f>
        <v>556710</v>
      </c>
      <c r="T544" s="256">
        <f>T545</f>
        <v>74228</v>
      </c>
      <c r="U544" s="333">
        <f t="shared" si="40"/>
        <v>13.333333333333334</v>
      </c>
    </row>
    <row r="545" spans="1:21" s="102" customFormat="1" ht="67.5" customHeight="1" x14ac:dyDescent="0.2">
      <c r="A545" s="99"/>
      <c r="B545" s="131"/>
      <c r="C545" s="132"/>
      <c r="D545" s="53"/>
      <c r="E545" s="123"/>
      <c r="F545" s="542" t="s">
        <v>479</v>
      </c>
      <c r="G545" s="543"/>
      <c r="H545" s="143"/>
      <c r="I545" s="188"/>
      <c r="J545" s="188"/>
      <c r="K545" s="188"/>
      <c r="L545" s="188"/>
      <c r="M545" s="143"/>
      <c r="N545" s="143"/>
      <c r="O545" s="181" t="s">
        <v>487</v>
      </c>
      <c r="P545" s="133" t="s">
        <v>267</v>
      </c>
      <c r="Q545" s="133" t="s">
        <v>9</v>
      </c>
      <c r="R545" s="283" t="s">
        <v>453</v>
      </c>
      <c r="S545" s="256">
        <v>556710</v>
      </c>
      <c r="T545" s="256">
        <v>74228</v>
      </c>
      <c r="U545" s="333">
        <f t="shared" si="40"/>
        <v>13.333333333333334</v>
      </c>
    </row>
    <row r="546" spans="1:21" s="102" customFormat="1" ht="36" customHeight="1" x14ac:dyDescent="0.2">
      <c r="A546" s="99"/>
      <c r="B546" s="131"/>
      <c r="C546" s="132"/>
      <c r="D546" s="53"/>
      <c r="E546" s="123"/>
      <c r="F546" s="480" t="s">
        <v>12</v>
      </c>
      <c r="G546" s="498"/>
      <c r="H546" s="143"/>
      <c r="I546" s="188"/>
      <c r="J546" s="188"/>
      <c r="K546" s="188"/>
      <c r="L546" s="188"/>
      <c r="M546" s="143"/>
      <c r="N546" s="143"/>
      <c r="O546" s="181" t="s">
        <v>487</v>
      </c>
      <c r="P546" s="133" t="s">
        <v>267</v>
      </c>
      <c r="Q546" s="133" t="s">
        <v>11</v>
      </c>
      <c r="R546" s="283" t="s">
        <v>321</v>
      </c>
      <c r="S546" s="256">
        <f t="shared" ref="S546:T548" si="42">S547</f>
        <v>8550672.7699999996</v>
      </c>
      <c r="T546" s="256">
        <f t="shared" si="42"/>
        <v>0</v>
      </c>
      <c r="U546" s="333">
        <f t="shared" si="40"/>
        <v>0</v>
      </c>
    </row>
    <row r="547" spans="1:21" s="102" customFormat="1" ht="82.5" customHeight="1" x14ac:dyDescent="0.2">
      <c r="A547" s="99"/>
      <c r="B547" s="131"/>
      <c r="C547" s="132"/>
      <c r="D547" s="53"/>
      <c r="E547" s="123"/>
      <c r="F547" s="480" t="s">
        <v>13</v>
      </c>
      <c r="G547" s="498"/>
      <c r="H547" s="143"/>
      <c r="I547" s="188"/>
      <c r="J547" s="188"/>
      <c r="K547" s="188"/>
      <c r="L547" s="188"/>
      <c r="M547" s="143"/>
      <c r="N547" s="143"/>
      <c r="O547" s="181" t="s">
        <v>487</v>
      </c>
      <c r="P547" s="133" t="s">
        <v>267</v>
      </c>
      <c r="Q547" s="133" t="s">
        <v>14</v>
      </c>
      <c r="R547" s="283" t="s">
        <v>321</v>
      </c>
      <c r="S547" s="256">
        <f>S548+S550</f>
        <v>8550672.7699999996</v>
      </c>
      <c r="T547" s="256">
        <f>T548+T550</f>
        <v>0</v>
      </c>
      <c r="U547" s="333">
        <f t="shared" si="40"/>
        <v>0</v>
      </c>
    </row>
    <row r="548" spans="1:21" s="102" customFormat="1" ht="36" customHeight="1" x14ac:dyDescent="0.2">
      <c r="A548" s="99"/>
      <c r="B548" s="131"/>
      <c r="C548" s="132"/>
      <c r="D548" s="53"/>
      <c r="E548" s="123"/>
      <c r="F548" s="482" t="s">
        <v>393</v>
      </c>
      <c r="G548" s="484"/>
      <c r="H548" s="143"/>
      <c r="I548" s="188"/>
      <c r="J548" s="188"/>
      <c r="K548" s="188"/>
      <c r="L548" s="188"/>
      <c r="M548" s="143"/>
      <c r="N548" s="143"/>
      <c r="O548" s="181" t="s">
        <v>487</v>
      </c>
      <c r="P548" s="133" t="s">
        <v>267</v>
      </c>
      <c r="Q548" s="133" t="s">
        <v>14</v>
      </c>
      <c r="R548" s="283" t="s">
        <v>392</v>
      </c>
      <c r="S548" s="256">
        <f t="shared" si="42"/>
        <v>1588931.72</v>
      </c>
      <c r="T548" s="256">
        <f t="shared" si="42"/>
        <v>0</v>
      </c>
      <c r="U548" s="333">
        <f t="shared" si="40"/>
        <v>0</v>
      </c>
    </row>
    <row r="549" spans="1:21" s="102" customFormat="1" ht="52.5" customHeight="1" x14ac:dyDescent="0.2">
      <c r="A549" s="99"/>
      <c r="B549" s="131"/>
      <c r="C549" s="132"/>
      <c r="D549" s="53"/>
      <c r="E549" s="123"/>
      <c r="F549" s="482" t="s">
        <v>462</v>
      </c>
      <c r="G549" s="484"/>
      <c r="H549" s="143"/>
      <c r="I549" s="188"/>
      <c r="J549" s="188"/>
      <c r="K549" s="188"/>
      <c r="L549" s="188"/>
      <c r="M549" s="143"/>
      <c r="N549" s="143"/>
      <c r="O549" s="181" t="s">
        <v>487</v>
      </c>
      <c r="P549" s="133" t="s">
        <v>267</v>
      </c>
      <c r="Q549" s="133" t="s">
        <v>14</v>
      </c>
      <c r="R549" s="283" t="s">
        <v>461</v>
      </c>
      <c r="S549" s="256">
        <v>1588931.72</v>
      </c>
      <c r="T549" s="256">
        <v>0</v>
      </c>
      <c r="U549" s="333">
        <f t="shared" si="40"/>
        <v>0</v>
      </c>
    </row>
    <row r="550" spans="1:21" s="102" customFormat="1" ht="24.75" customHeight="1" x14ac:dyDescent="0.2">
      <c r="A550" s="99"/>
      <c r="B550" s="131"/>
      <c r="C550" s="132"/>
      <c r="D550" s="53"/>
      <c r="E550" s="123"/>
      <c r="F550" s="499" t="s">
        <v>395</v>
      </c>
      <c r="G550" s="500"/>
      <c r="H550" s="143"/>
      <c r="I550" s="188"/>
      <c r="J550" s="188"/>
      <c r="K550" s="188"/>
      <c r="L550" s="188"/>
      <c r="M550" s="143"/>
      <c r="N550" s="143"/>
      <c r="O550" s="181" t="s">
        <v>487</v>
      </c>
      <c r="P550" s="133" t="s">
        <v>267</v>
      </c>
      <c r="Q550" s="133" t="s">
        <v>14</v>
      </c>
      <c r="R550" s="283" t="s">
        <v>396</v>
      </c>
      <c r="S550" s="256">
        <f>S551</f>
        <v>6961741.0499999998</v>
      </c>
      <c r="T550" s="256">
        <f>T551</f>
        <v>0</v>
      </c>
      <c r="U550" s="333">
        <f t="shared" si="40"/>
        <v>0</v>
      </c>
    </row>
    <row r="551" spans="1:21" s="102" customFormat="1" ht="69.75" customHeight="1" x14ac:dyDescent="0.2">
      <c r="A551" s="99"/>
      <c r="B551" s="131"/>
      <c r="C551" s="132"/>
      <c r="D551" s="53"/>
      <c r="E551" s="123"/>
      <c r="F551" s="542" t="s">
        <v>479</v>
      </c>
      <c r="G551" s="543"/>
      <c r="H551" s="143"/>
      <c r="I551" s="188"/>
      <c r="J551" s="188"/>
      <c r="K551" s="188"/>
      <c r="L551" s="188"/>
      <c r="M551" s="143"/>
      <c r="N551" s="143"/>
      <c r="O551" s="181" t="s">
        <v>487</v>
      </c>
      <c r="P551" s="133" t="s">
        <v>267</v>
      </c>
      <c r="Q551" s="133" t="s">
        <v>14</v>
      </c>
      <c r="R551" s="283" t="s">
        <v>453</v>
      </c>
      <c r="S551" s="256">
        <v>6961741.0499999998</v>
      </c>
      <c r="T551" s="256">
        <v>0</v>
      </c>
      <c r="U551" s="333">
        <f t="shared" si="40"/>
        <v>0</v>
      </c>
    </row>
    <row r="552" spans="1:21" s="102" customFormat="1" ht="32.25" customHeight="1" x14ac:dyDescent="0.2">
      <c r="A552" s="99"/>
      <c r="B552" s="131"/>
      <c r="C552" s="132"/>
      <c r="D552" s="53"/>
      <c r="E552" s="123"/>
      <c r="F552" s="489" t="s">
        <v>408</v>
      </c>
      <c r="G552" s="489"/>
      <c r="H552" s="188" t="e">
        <f>#REF!+#REF!+#REF!+#REF!+#REF!+#REF!+#REF!</f>
        <v>#REF!</v>
      </c>
      <c r="I552" s="188" t="e">
        <f>#REF!+#REF!+#REF!+#REF!+#REF!+#REF!+#REF!</f>
        <v>#REF!</v>
      </c>
      <c r="J552" s="188" t="e">
        <f>#REF!+#REF!+#REF!+#REF!+#REF!+#REF!+#REF!</f>
        <v>#REF!</v>
      </c>
      <c r="K552" s="188" t="e">
        <f>#REF!+#REF!+#REF!+#REF!+#REF!+#REF!+#REF!</f>
        <v>#REF!</v>
      </c>
      <c r="L552" s="188" t="e">
        <f>#REF!+#REF!+#REF!+#REF!+#REF!+#REF!+#REF!</f>
        <v>#REF!</v>
      </c>
      <c r="M552" s="188" t="e">
        <f>#REF!+#REF!+#REF!+#REF!+#REF!+#REF!+#REF!</f>
        <v>#REF!</v>
      </c>
      <c r="N552" s="188" t="e">
        <f>#REF!+#REF!+#REF!+#REF!+#REF!+#REF!+#REF!</f>
        <v>#REF!</v>
      </c>
      <c r="O552" s="141" t="s">
        <v>487</v>
      </c>
      <c r="P552" s="139" t="s">
        <v>271</v>
      </c>
      <c r="Q552" s="139" t="s">
        <v>486</v>
      </c>
      <c r="R552" s="345" t="s">
        <v>321</v>
      </c>
      <c r="S552" s="255">
        <f t="shared" ref="S552:T554" si="43">S553</f>
        <v>12639434.609999999</v>
      </c>
      <c r="T552" s="255">
        <f t="shared" si="43"/>
        <v>5021301.55</v>
      </c>
      <c r="U552" s="379">
        <f t="shared" si="40"/>
        <v>39.727263955519604</v>
      </c>
    </row>
    <row r="553" spans="1:21" s="102" customFormat="1" ht="32.25" customHeight="1" x14ac:dyDescent="0.2">
      <c r="A553" s="99"/>
      <c r="B553" s="131"/>
      <c r="C553" s="132"/>
      <c r="D553" s="53"/>
      <c r="E553" s="123"/>
      <c r="F553" s="482" t="s">
        <v>425</v>
      </c>
      <c r="G553" s="482"/>
      <c r="H553" s="482"/>
      <c r="I553" s="143"/>
      <c r="J553" s="143"/>
      <c r="K553" s="143"/>
      <c r="L553" s="143"/>
      <c r="M553" s="143"/>
      <c r="N553" s="143"/>
      <c r="O553" s="181" t="s">
        <v>487</v>
      </c>
      <c r="P553" s="133" t="s">
        <v>271</v>
      </c>
      <c r="Q553" s="133" t="s">
        <v>484</v>
      </c>
      <c r="R553" s="283" t="s">
        <v>321</v>
      </c>
      <c r="S553" s="253">
        <f t="shared" si="43"/>
        <v>12639434.609999999</v>
      </c>
      <c r="T553" s="253">
        <f t="shared" si="43"/>
        <v>5021301.55</v>
      </c>
      <c r="U553" s="333">
        <f t="shared" si="40"/>
        <v>39.727263955519604</v>
      </c>
    </row>
    <row r="554" spans="1:21" s="102" customFormat="1" ht="32.25" customHeight="1" x14ac:dyDescent="0.2">
      <c r="A554" s="99"/>
      <c r="B554" s="131"/>
      <c r="C554" s="132"/>
      <c r="D554" s="53"/>
      <c r="E554" s="123"/>
      <c r="F554" s="482" t="s">
        <v>426</v>
      </c>
      <c r="G554" s="482"/>
      <c r="H554" s="221"/>
      <c r="I554" s="143"/>
      <c r="J554" s="143"/>
      <c r="K554" s="143"/>
      <c r="L554" s="143"/>
      <c r="M554" s="143"/>
      <c r="N554" s="143"/>
      <c r="O554" s="181" t="s">
        <v>487</v>
      </c>
      <c r="P554" s="133" t="s">
        <v>271</v>
      </c>
      <c r="Q554" s="133" t="s">
        <v>485</v>
      </c>
      <c r="R554" s="283" t="s">
        <v>321</v>
      </c>
      <c r="S554" s="253">
        <f t="shared" si="43"/>
        <v>12639434.609999999</v>
      </c>
      <c r="T554" s="253">
        <f t="shared" si="43"/>
        <v>5021301.55</v>
      </c>
      <c r="U554" s="333">
        <f t="shared" si="40"/>
        <v>39.727263955519604</v>
      </c>
    </row>
    <row r="555" spans="1:21" s="102" customFormat="1" ht="32.25" customHeight="1" x14ac:dyDescent="0.2">
      <c r="A555" s="99"/>
      <c r="B555" s="131"/>
      <c r="C555" s="132"/>
      <c r="D555" s="53"/>
      <c r="E555" s="123"/>
      <c r="F555" s="480" t="s">
        <v>178</v>
      </c>
      <c r="G555" s="481"/>
      <c r="H555" s="221"/>
      <c r="I555" s="143"/>
      <c r="J555" s="143"/>
      <c r="K555" s="143"/>
      <c r="L555" s="143"/>
      <c r="M555" s="143"/>
      <c r="N555" s="143"/>
      <c r="O555" s="181" t="s">
        <v>487</v>
      </c>
      <c r="P555" s="133" t="s">
        <v>271</v>
      </c>
      <c r="Q555" s="133" t="s">
        <v>39</v>
      </c>
      <c r="R555" s="283" t="s">
        <v>321</v>
      </c>
      <c r="S555" s="253">
        <f>S556+S564</f>
        <v>12639434.609999999</v>
      </c>
      <c r="T555" s="253">
        <f>T556+T564</f>
        <v>5021301.55</v>
      </c>
      <c r="U555" s="333">
        <f t="shared" si="40"/>
        <v>39.727263955519604</v>
      </c>
    </row>
    <row r="556" spans="1:21" s="102" customFormat="1" ht="49.5" customHeight="1" x14ac:dyDescent="0.2">
      <c r="A556" s="99"/>
      <c r="B556" s="131"/>
      <c r="C556" s="132"/>
      <c r="D556" s="53"/>
      <c r="E556" s="123"/>
      <c r="F556" s="482" t="s">
        <v>433</v>
      </c>
      <c r="G556" s="482"/>
      <c r="H556" s="143"/>
      <c r="I556" s="143"/>
      <c r="J556" s="143"/>
      <c r="K556" s="143"/>
      <c r="L556" s="143"/>
      <c r="M556" s="143"/>
      <c r="N556" s="143"/>
      <c r="O556" s="181" t="s">
        <v>487</v>
      </c>
      <c r="P556" s="133" t="s">
        <v>271</v>
      </c>
      <c r="Q556" s="133" t="s">
        <v>51</v>
      </c>
      <c r="R556" s="283" t="s">
        <v>321</v>
      </c>
      <c r="S556" s="253">
        <f>S557+S559+S561</f>
        <v>12015000</v>
      </c>
      <c r="T556" s="253">
        <f>T557+T559+T561</f>
        <v>5021301.55</v>
      </c>
      <c r="U556" s="333">
        <f t="shared" si="40"/>
        <v>41.79193965875988</v>
      </c>
    </row>
    <row r="557" spans="1:21" s="102" customFormat="1" ht="97.5" customHeight="1" x14ac:dyDescent="0.2">
      <c r="A557" s="99"/>
      <c r="B557" s="131"/>
      <c r="C557" s="132"/>
      <c r="D557" s="53"/>
      <c r="E557" s="123"/>
      <c r="F557" s="483" t="s">
        <v>389</v>
      </c>
      <c r="G557" s="484"/>
      <c r="H557" s="143"/>
      <c r="I557" s="143"/>
      <c r="J557" s="143"/>
      <c r="K557" s="143"/>
      <c r="L557" s="143"/>
      <c r="M557" s="143"/>
      <c r="N557" s="143"/>
      <c r="O557" s="181" t="s">
        <v>487</v>
      </c>
      <c r="P557" s="133" t="s">
        <v>271</v>
      </c>
      <c r="Q557" s="133" t="s">
        <v>51</v>
      </c>
      <c r="R557" s="283" t="s">
        <v>390</v>
      </c>
      <c r="S557" s="253">
        <f>S558</f>
        <v>10146400</v>
      </c>
      <c r="T557" s="253">
        <f>T558</f>
        <v>4800233.47</v>
      </c>
      <c r="U557" s="333">
        <f t="shared" si="40"/>
        <v>47.309720393440038</v>
      </c>
    </row>
    <row r="558" spans="1:21" s="102" customFormat="1" ht="32.25" customHeight="1" x14ac:dyDescent="0.2">
      <c r="A558" s="99"/>
      <c r="B558" s="131"/>
      <c r="C558" s="132"/>
      <c r="D558" s="53"/>
      <c r="E558" s="123"/>
      <c r="F558" s="483" t="s">
        <v>464</v>
      </c>
      <c r="G558" s="484"/>
      <c r="H558" s="143"/>
      <c r="I558" s="143"/>
      <c r="J558" s="143"/>
      <c r="K558" s="143"/>
      <c r="L558" s="143"/>
      <c r="M558" s="143"/>
      <c r="N558" s="143"/>
      <c r="O558" s="181" t="s">
        <v>487</v>
      </c>
      <c r="P558" s="133" t="s">
        <v>271</v>
      </c>
      <c r="Q558" s="133" t="s">
        <v>51</v>
      </c>
      <c r="R558" s="283" t="s">
        <v>463</v>
      </c>
      <c r="S558" s="253">
        <v>10146400</v>
      </c>
      <c r="T558" s="253">
        <v>4800233.47</v>
      </c>
      <c r="U558" s="333">
        <f t="shared" si="40"/>
        <v>47.309720393440038</v>
      </c>
    </row>
    <row r="559" spans="1:21" s="102" customFormat="1" ht="32.25" customHeight="1" x14ac:dyDescent="0.2">
      <c r="A559" s="99"/>
      <c r="B559" s="131"/>
      <c r="C559" s="132"/>
      <c r="D559" s="53"/>
      <c r="E559" s="123"/>
      <c r="F559" s="482" t="s">
        <v>393</v>
      </c>
      <c r="G559" s="484"/>
      <c r="H559" s="143"/>
      <c r="I559" s="143"/>
      <c r="J559" s="143"/>
      <c r="K559" s="143"/>
      <c r="L559" s="143"/>
      <c r="M559" s="143"/>
      <c r="N559" s="143"/>
      <c r="O559" s="181" t="s">
        <v>487</v>
      </c>
      <c r="P559" s="133" t="s">
        <v>271</v>
      </c>
      <c r="Q559" s="133" t="s">
        <v>51</v>
      </c>
      <c r="R559" s="283" t="s">
        <v>392</v>
      </c>
      <c r="S559" s="256">
        <f>S560</f>
        <v>1689600</v>
      </c>
      <c r="T559" s="256">
        <f>T560</f>
        <v>206491.39</v>
      </c>
      <c r="U559" s="333">
        <f t="shared" si="40"/>
        <v>12.22131806344697</v>
      </c>
    </row>
    <row r="560" spans="1:21" s="102" customFormat="1" ht="47.25" customHeight="1" x14ac:dyDescent="0.2">
      <c r="A560" s="99"/>
      <c r="B560" s="131"/>
      <c r="C560" s="132"/>
      <c r="D560" s="53"/>
      <c r="E560" s="123"/>
      <c r="F560" s="482" t="s">
        <v>462</v>
      </c>
      <c r="G560" s="484"/>
      <c r="H560" s="143"/>
      <c r="I560" s="143"/>
      <c r="J560" s="143"/>
      <c r="K560" s="143"/>
      <c r="L560" s="143"/>
      <c r="M560" s="143"/>
      <c r="N560" s="143"/>
      <c r="O560" s="181" t="s">
        <v>487</v>
      </c>
      <c r="P560" s="133" t="s">
        <v>271</v>
      </c>
      <c r="Q560" s="133" t="s">
        <v>51</v>
      </c>
      <c r="R560" s="283" t="s">
        <v>461</v>
      </c>
      <c r="S560" s="256">
        <v>1689600</v>
      </c>
      <c r="T560" s="256">
        <v>206491.39</v>
      </c>
      <c r="U560" s="333">
        <f t="shared" si="40"/>
        <v>12.22131806344697</v>
      </c>
    </row>
    <row r="561" spans="1:21" s="102" customFormat="1" ht="30" customHeight="1" x14ac:dyDescent="0.2">
      <c r="A561" s="99"/>
      <c r="B561" s="131"/>
      <c r="C561" s="132"/>
      <c r="D561" s="53"/>
      <c r="E561" s="123"/>
      <c r="F561" s="499" t="s">
        <v>395</v>
      </c>
      <c r="G561" s="500"/>
      <c r="H561" s="143"/>
      <c r="I561" s="143"/>
      <c r="J561" s="143"/>
      <c r="K561" s="143"/>
      <c r="L561" s="143"/>
      <c r="M561" s="143"/>
      <c r="N561" s="143"/>
      <c r="O561" s="181" t="s">
        <v>487</v>
      </c>
      <c r="P561" s="133" t="s">
        <v>271</v>
      </c>
      <c r="Q561" s="133" t="s">
        <v>51</v>
      </c>
      <c r="R561" s="283" t="s">
        <v>396</v>
      </c>
      <c r="S561" s="256">
        <f>S562</f>
        <v>179000</v>
      </c>
      <c r="T561" s="256">
        <f>T562</f>
        <v>14576.69</v>
      </c>
      <c r="U561" s="333">
        <f t="shared" si="40"/>
        <v>8.1434022346368717</v>
      </c>
    </row>
    <row r="562" spans="1:21" s="102" customFormat="1" ht="31.5" customHeight="1" x14ac:dyDescent="0.2">
      <c r="A562" s="99"/>
      <c r="B562" s="131"/>
      <c r="C562" s="132"/>
      <c r="D562" s="53"/>
      <c r="E562" s="123"/>
      <c r="F562" s="499" t="s">
        <v>467</v>
      </c>
      <c r="G562" s="500"/>
      <c r="H562" s="143"/>
      <c r="I562" s="143"/>
      <c r="J562" s="143"/>
      <c r="K562" s="143"/>
      <c r="L562" s="143"/>
      <c r="M562" s="143"/>
      <c r="N562" s="143"/>
      <c r="O562" s="181" t="s">
        <v>487</v>
      </c>
      <c r="P562" s="133" t="s">
        <v>271</v>
      </c>
      <c r="Q562" s="133" t="s">
        <v>51</v>
      </c>
      <c r="R562" s="283" t="s">
        <v>468</v>
      </c>
      <c r="S562" s="256">
        <v>179000</v>
      </c>
      <c r="T562" s="256">
        <v>14576.69</v>
      </c>
      <c r="U562" s="333">
        <f t="shared" si="40"/>
        <v>8.1434022346368717</v>
      </c>
    </row>
    <row r="563" spans="1:21" s="102" customFormat="1" ht="39.75" customHeight="1" x14ac:dyDescent="0.2">
      <c r="A563" s="99"/>
      <c r="B563" s="131"/>
      <c r="C563" s="132"/>
      <c r="D563" s="53"/>
      <c r="E563" s="123"/>
      <c r="F563" s="482" t="s">
        <v>140</v>
      </c>
      <c r="G563" s="488"/>
      <c r="H563" s="143"/>
      <c r="I563" s="143"/>
      <c r="J563" s="143"/>
      <c r="K563" s="143"/>
      <c r="L563" s="143"/>
      <c r="M563" s="143"/>
      <c r="N563" s="143"/>
      <c r="O563" s="181" t="s">
        <v>487</v>
      </c>
      <c r="P563" s="31" t="s">
        <v>271</v>
      </c>
      <c r="Q563" s="133" t="s">
        <v>39</v>
      </c>
      <c r="R563" s="283" t="s">
        <v>321</v>
      </c>
      <c r="S563" s="142">
        <f t="shared" ref="S563:T565" si="44">S564</f>
        <v>624434.61</v>
      </c>
      <c r="T563" s="142">
        <f t="shared" si="44"/>
        <v>0</v>
      </c>
      <c r="U563" s="333">
        <f t="shared" si="40"/>
        <v>0</v>
      </c>
    </row>
    <row r="564" spans="1:21" s="102" customFormat="1" ht="79.5" customHeight="1" x14ac:dyDescent="0.2">
      <c r="A564" s="99"/>
      <c r="B564" s="131"/>
      <c r="C564" s="132"/>
      <c r="D564" s="53"/>
      <c r="E564" s="123"/>
      <c r="F564" s="507" t="s">
        <v>139</v>
      </c>
      <c r="G564" s="544"/>
      <c r="H564" s="143"/>
      <c r="I564" s="143"/>
      <c r="J564" s="143"/>
      <c r="K564" s="143"/>
      <c r="L564" s="143"/>
      <c r="M564" s="143"/>
      <c r="N564" s="143"/>
      <c r="O564" s="181" t="s">
        <v>487</v>
      </c>
      <c r="P564" s="31" t="s">
        <v>271</v>
      </c>
      <c r="Q564" s="133" t="s">
        <v>32</v>
      </c>
      <c r="R564" s="283" t="s">
        <v>321</v>
      </c>
      <c r="S564" s="142">
        <f t="shared" si="44"/>
        <v>624434.61</v>
      </c>
      <c r="T564" s="142">
        <f t="shared" si="44"/>
        <v>0</v>
      </c>
      <c r="U564" s="333">
        <f t="shared" si="40"/>
        <v>0</v>
      </c>
    </row>
    <row r="565" spans="1:21" s="102" customFormat="1" ht="93.75" customHeight="1" x14ac:dyDescent="0.2">
      <c r="A565" s="99"/>
      <c r="B565" s="131"/>
      <c r="C565" s="132"/>
      <c r="D565" s="53"/>
      <c r="E565" s="123"/>
      <c r="F565" s="499" t="s">
        <v>389</v>
      </c>
      <c r="G565" s="500"/>
      <c r="H565" s="143"/>
      <c r="I565" s="143"/>
      <c r="J565" s="143"/>
      <c r="K565" s="143"/>
      <c r="L565" s="143"/>
      <c r="M565" s="143"/>
      <c r="N565" s="143"/>
      <c r="O565" s="181" t="s">
        <v>487</v>
      </c>
      <c r="P565" s="31" t="s">
        <v>271</v>
      </c>
      <c r="Q565" s="133" t="s">
        <v>32</v>
      </c>
      <c r="R565" s="283" t="s">
        <v>390</v>
      </c>
      <c r="S565" s="142">
        <f t="shared" si="44"/>
        <v>624434.61</v>
      </c>
      <c r="T565" s="142">
        <f t="shared" si="44"/>
        <v>0</v>
      </c>
      <c r="U565" s="333">
        <f t="shared" si="40"/>
        <v>0</v>
      </c>
    </row>
    <row r="566" spans="1:21" s="102" customFormat="1" ht="31.5" customHeight="1" x14ac:dyDescent="0.2">
      <c r="A566" s="99"/>
      <c r="B566" s="131"/>
      <c r="C566" s="132"/>
      <c r="D566" s="53"/>
      <c r="E566" s="123"/>
      <c r="F566" s="524" t="s">
        <v>464</v>
      </c>
      <c r="G566" s="525"/>
      <c r="H566" s="143"/>
      <c r="I566" s="143"/>
      <c r="J566" s="143"/>
      <c r="K566" s="143"/>
      <c r="L566" s="143"/>
      <c r="M566" s="143"/>
      <c r="N566" s="143"/>
      <c r="O566" s="181" t="s">
        <v>487</v>
      </c>
      <c r="P566" s="31" t="s">
        <v>271</v>
      </c>
      <c r="Q566" s="133" t="s">
        <v>32</v>
      </c>
      <c r="R566" s="283" t="s">
        <v>463</v>
      </c>
      <c r="S566" s="142">
        <v>624434.61</v>
      </c>
      <c r="T566" s="142">
        <v>0</v>
      </c>
      <c r="U566" s="333">
        <f t="shared" si="40"/>
        <v>0</v>
      </c>
    </row>
    <row r="567" spans="1:21" s="102" customFormat="1" ht="32.25" customHeight="1" x14ac:dyDescent="0.2">
      <c r="A567" s="99"/>
      <c r="B567" s="131"/>
      <c r="C567" s="132"/>
      <c r="D567" s="53"/>
      <c r="E567" s="123"/>
      <c r="F567" s="489" t="s">
        <v>275</v>
      </c>
      <c r="G567" s="489"/>
      <c r="H567" s="188"/>
      <c r="I567" s="188"/>
      <c r="J567" s="188"/>
      <c r="K567" s="188"/>
      <c r="L567" s="188"/>
      <c r="M567" s="143"/>
      <c r="N567" s="143">
        <f>M567-H567</f>
        <v>0</v>
      </c>
      <c r="O567" s="141" t="s">
        <v>487</v>
      </c>
      <c r="P567" s="139" t="s">
        <v>276</v>
      </c>
      <c r="Q567" s="139" t="s">
        <v>486</v>
      </c>
      <c r="R567" s="345" t="s">
        <v>321</v>
      </c>
      <c r="S567" s="254">
        <f>S568+S575</f>
        <v>23495284.59</v>
      </c>
      <c r="T567" s="254">
        <f>T568+T575</f>
        <v>12630708</v>
      </c>
      <c r="U567" s="379">
        <f t="shared" si="40"/>
        <v>53.758480564971954</v>
      </c>
    </row>
    <row r="568" spans="1:21" s="102" customFormat="1" ht="29.25" customHeight="1" x14ac:dyDescent="0.2">
      <c r="A568" s="99"/>
      <c r="B568" s="131"/>
      <c r="C568" s="132"/>
      <c r="D568" s="53"/>
      <c r="E568" s="123"/>
      <c r="F568" s="482" t="s">
        <v>416</v>
      </c>
      <c r="G568" s="484"/>
      <c r="H568" s="143"/>
      <c r="I568" s="143"/>
      <c r="J568" s="143"/>
      <c r="K568" s="143"/>
      <c r="L568" s="143"/>
      <c r="M568" s="143"/>
      <c r="N568" s="143"/>
      <c r="O568" s="181" t="s">
        <v>487</v>
      </c>
      <c r="P568" s="133" t="s">
        <v>417</v>
      </c>
      <c r="Q568" s="133" t="s">
        <v>502</v>
      </c>
      <c r="R568" s="283" t="s">
        <v>321</v>
      </c>
      <c r="S568" s="256">
        <f>S569</f>
        <v>3305232</v>
      </c>
      <c r="T568" s="256">
        <f>T569</f>
        <v>826308</v>
      </c>
      <c r="U568" s="333">
        <f t="shared" si="40"/>
        <v>25</v>
      </c>
    </row>
    <row r="569" spans="1:21" s="102" customFormat="1" ht="51.75" customHeight="1" x14ac:dyDescent="0.2">
      <c r="A569" s="99"/>
      <c r="B569" s="131"/>
      <c r="C569" s="132"/>
      <c r="D569" s="53"/>
      <c r="E569" s="123"/>
      <c r="F569" s="499" t="s">
        <v>27</v>
      </c>
      <c r="G569" s="500"/>
      <c r="H569" s="143"/>
      <c r="I569" s="143"/>
      <c r="J569" s="143"/>
      <c r="K569" s="143"/>
      <c r="L569" s="143"/>
      <c r="M569" s="143"/>
      <c r="N569" s="143"/>
      <c r="O569" s="181" t="s">
        <v>487</v>
      </c>
      <c r="P569" s="133" t="s">
        <v>417</v>
      </c>
      <c r="Q569" s="31" t="s">
        <v>26</v>
      </c>
      <c r="R569" s="283" t="s">
        <v>321</v>
      </c>
      <c r="S569" s="256">
        <f>S570</f>
        <v>3305232</v>
      </c>
      <c r="T569" s="256">
        <f>T570</f>
        <v>826308</v>
      </c>
      <c r="U569" s="333">
        <f t="shared" si="40"/>
        <v>25</v>
      </c>
    </row>
    <row r="570" spans="1:21" s="102" customFormat="1" ht="31.5" customHeight="1" x14ac:dyDescent="0.2">
      <c r="A570" s="99"/>
      <c r="B570" s="131"/>
      <c r="C570" s="132"/>
      <c r="D570" s="53"/>
      <c r="E570" s="123"/>
      <c r="F570" s="507" t="s">
        <v>183</v>
      </c>
      <c r="G570" s="544"/>
      <c r="H570" s="143"/>
      <c r="I570" s="143"/>
      <c r="J570" s="143"/>
      <c r="K570" s="143"/>
      <c r="L570" s="143"/>
      <c r="M570" s="143"/>
      <c r="N570" s="143"/>
      <c r="O570" s="181" t="s">
        <v>487</v>
      </c>
      <c r="P570" s="133" t="s">
        <v>417</v>
      </c>
      <c r="Q570" s="31" t="s">
        <v>25</v>
      </c>
      <c r="R570" s="283" t="s">
        <v>321</v>
      </c>
      <c r="S570" s="256">
        <f>S573</f>
        <v>3305232</v>
      </c>
      <c r="T570" s="256">
        <f>T573</f>
        <v>826308</v>
      </c>
      <c r="U570" s="333">
        <f t="shared" si="40"/>
        <v>25</v>
      </c>
    </row>
    <row r="571" spans="1:21" s="102" customFormat="1" ht="49.5" customHeight="1" x14ac:dyDescent="0.2">
      <c r="A571" s="99"/>
      <c r="B571" s="131"/>
      <c r="C571" s="132"/>
      <c r="D571" s="53"/>
      <c r="E571" s="123"/>
      <c r="F571" s="552" t="s">
        <v>164</v>
      </c>
      <c r="G571" s="553"/>
      <c r="H571" s="143"/>
      <c r="I571" s="143"/>
      <c r="J571" s="143"/>
      <c r="K571" s="143"/>
      <c r="L571" s="143"/>
      <c r="M571" s="143"/>
      <c r="N571" s="143"/>
      <c r="O571" s="181" t="s">
        <v>487</v>
      </c>
      <c r="P571" s="133" t="s">
        <v>417</v>
      </c>
      <c r="Q571" s="31" t="s">
        <v>24</v>
      </c>
      <c r="R571" s="283" t="s">
        <v>321</v>
      </c>
      <c r="S571" s="256">
        <f t="shared" ref="S571:T573" si="45">S572</f>
        <v>3305232</v>
      </c>
      <c r="T571" s="256">
        <f t="shared" si="45"/>
        <v>826308</v>
      </c>
      <c r="U571" s="333">
        <f t="shared" si="40"/>
        <v>25</v>
      </c>
    </row>
    <row r="572" spans="1:21" s="102" customFormat="1" ht="53.25" customHeight="1" x14ac:dyDescent="0.25">
      <c r="A572" s="99"/>
      <c r="B572" s="131"/>
      <c r="C572" s="132"/>
      <c r="D572" s="53"/>
      <c r="E572" s="123"/>
      <c r="F572" s="555" t="s">
        <v>136</v>
      </c>
      <c r="G572" s="556"/>
      <c r="H572" s="143"/>
      <c r="I572" s="143"/>
      <c r="J572" s="143"/>
      <c r="K572" s="143"/>
      <c r="L572" s="143"/>
      <c r="M572" s="143"/>
      <c r="N572" s="143"/>
      <c r="O572" s="181" t="s">
        <v>487</v>
      </c>
      <c r="P572" s="133" t="s">
        <v>417</v>
      </c>
      <c r="Q572" s="31" t="s">
        <v>23</v>
      </c>
      <c r="R572" s="283" t="s">
        <v>321</v>
      </c>
      <c r="S572" s="256">
        <f t="shared" si="45"/>
        <v>3305232</v>
      </c>
      <c r="T572" s="256">
        <f t="shared" si="45"/>
        <v>826308</v>
      </c>
      <c r="U572" s="333">
        <f t="shared" si="40"/>
        <v>25</v>
      </c>
    </row>
    <row r="573" spans="1:21" s="102" customFormat="1" ht="32.25" customHeight="1" x14ac:dyDescent="0.2">
      <c r="A573" s="99"/>
      <c r="B573" s="131"/>
      <c r="C573" s="132"/>
      <c r="D573" s="53"/>
      <c r="E573" s="123"/>
      <c r="F573" s="546" t="s">
        <v>257</v>
      </c>
      <c r="G573" s="554"/>
      <c r="H573" s="143"/>
      <c r="I573" s="143"/>
      <c r="J573" s="143"/>
      <c r="K573" s="143"/>
      <c r="L573" s="143"/>
      <c r="M573" s="143"/>
      <c r="N573" s="143"/>
      <c r="O573" s="181" t="s">
        <v>487</v>
      </c>
      <c r="P573" s="133" t="s">
        <v>417</v>
      </c>
      <c r="Q573" s="31" t="s">
        <v>23</v>
      </c>
      <c r="R573" s="283" t="s">
        <v>410</v>
      </c>
      <c r="S573" s="256">
        <f t="shared" si="45"/>
        <v>3305232</v>
      </c>
      <c r="T573" s="256">
        <f t="shared" si="45"/>
        <v>826308</v>
      </c>
      <c r="U573" s="333">
        <f t="shared" si="40"/>
        <v>25</v>
      </c>
    </row>
    <row r="574" spans="1:21" s="102" customFormat="1" ht="51" customHeight="1" x14ac:dyDescent="0.2">
      <c r="A574" s="99"/>
      <c r="B574" s="131"/>
      <c r="C574" s="132"/>
      <c r="D574" s="53"/>
      <c r="E574" s="123"/>
      <c r="F574" s="499" t="s">
        <v>476</v>
      </c>
      <c r="G574" s="500"/>
      <c r="H574" s="143"/>
      <c r="I574" s="143"/>
      <c r="J574" s="143"/>
      <c r="K574" s="143"/>
      <c r="L574" s="143"/>
      <c r="M574" s="143"/>
      <c r="N574" s="143"/>
      <c r="O574" s="181" t="s">
        <v>487</v>
      </c>
      <c r="P574" s="133" t="s">
        <v>417</v>
      </c>
      <c r="Q574" s="31" t="s">
        <v>23</v>
      </c>
      <c r="R574" s="283" t="s">
        <v>475</v>
      </c>
      <c r="S574" s="256">
        <v>3305232</v>
      </c>
      <c r="T574" s="256">
        <v>826308</v>
      </c>
      <c r="U574" s="333">
        <f t="shared" si="40"/>
        <v>25</v>
      </c>
    </row>
    <row r="575" spans="1:21" s="102" customFormat="1" ht="33" customHeight="1" x14ac:dyDescent="0.2">
      <c r="A575" s="99"/>
      <c r="B575" s="131"/>
      <c r="C575" s="132"/>
      <c r="D575" s="53"/>
      <c r="E575" s="123"/>
      <c r="F575" s="521" t="s">
        <v>418</v>
      </c>
      <c r="G575" s="522"/>
      <c r="H575" s="158"/>
      <c r="I575" s="158"/>
      <c r="J575" s="158"/>
      <c r="K575" s="158"/>
      <c r="L575" s="158"/>
      <c r="M575" s="158"/>
      <c r="N575" s="158"/>
      <c r="O575" s="159" t="s">
        <v>487</v>
      </c>
      <c r="P575" s="160" t="s">
        <v>298</v>
      </c>
      <c r="Q575" s="160" t="s">
        <v>486</v>
      </c>
      <c r="R575" s="350" t="s">
        <v>321</v>
      </c>
      <c r="S575" s="404">
        <f t="shared" ref="S575:T580" si="46">S576</f>
        <v>20190052.59</v>
      </c>
      <c r="T575" s="339">
        <f>T576</f>
        <v>11804400</v>
      </c>
      <c r="U575" s="379">
        <f t="shared" si="40"/>
        <v>58.466415317048956</v>
      </c>
    </row>
    <row r="576" spans="1:21" s="102" customFormat="1" ht="35.25" customHeight="1" x14ac:dyDescent="0.2">
      <c r="A576" s="99"/>
      <c r="B576" s="131"/>
      <c r="C576" s="132"/>
      <c r="D576" s="53"/>
      <c r="E576" s="123"/>
      <c r="F576" s="482" t="s">
        <v>425</v>
      </c>
      <c r="G576" s="482"/>
      <c r="H576" s="482"/>
      <c r="I576" s="28"/>
      <c r="J576" s="28"/>
      <c r="K576" s="28"/>
      <c r="L576" s="28"/>
      <c r="M576" s="28"/>
      <c r="N576" s="28"/>
      <c r="O576" s="181" t="s">
        <v>487</v>
      </c>
      <c r="P576" s="31" t="s">
        <v>298</v>
      </c>
      <c r="Q576" s="133" t="s">
        <v>484</v>
      </c>
      <c r="R576" s="283" t="s">
        <v>321</v>
      </c>
      <c r="S576" s="142">
        <f t="shared" si="46"/>
        <v>20190052.59</v>
      </c>
      <c r="T576" s="142">
        <f t="shared" si="46"/>
        <v>11804400</v>
      </c>
      <c r="U576" s="333">
        <f t="shared" si="40"/>
        <v>58.466415317048956</v>
      </c>
    </row>
    <row r="577" spans="1:21" s="102" customFormat="1" ht="39" customHeight="1" x14ac:dyDescent="0.2">
      <c r="A577" s="99"/>
      <c r="B577" s="131"/>
      <c r="C577" s="132"/>
      <c r="D577" s="53"/>
      <c r="E577" s="123"/>
      <c r="F577" s="482" t="s">
        <v>426</v>
      </c>
      <c r="G577" s="482"/>
      <c r="H577" s="221"/>
      <c r="I577" s="28"/>
      <c r="J577" s="28"/>
      <c r="K577" s="28"/>
      <c r="L577" s="28"/>
      <c r="M577" s="28"/>
      <c r="N577" s="28"/>
      <c r="O577" s="181" t="s">
        <v>487</v>
      </c>
      <c r="P577" s="148" t="s">
        <v>298</v>
      </c>
      <c r="Q577" s="133" t="s">
        <v>485</v>
      </c>
      <c r="R577" s="283" t="s">
        <v>321</v>
      </c>
      <c r="S577" s="142">
        <f t="shared" si="46"/>
        <v>20190052.59</v>
      </c>
      <c r="T577" s="142">
        <f t="shared" si="46"/>
        <v>11804400</v>
      </c>
      <c r="U577" s="333">
        <f t="shared" si="40"/>
        <v>58.466415317048956</v>
      </c>
    </row>
    <row r="578" spans="1:21" s="102" customFormat="1" ht="35.25" customHeight="1" x14ac:dyDescent="0.2">
      <c r="A578" s="99"/>
      <c r="B578" s="131"/>
      <c r="C578" s="132"/>
      <c r="D578" s="53"/>
      <c r="E578" s="123"/>
      <c r="F578" s="482" t="s">
        <v>140</v>
      </c>
      <c r="G578" s="488"/>
      <c r="H578" s="143"/>
      <c r="I578" s="28"/>
      <c r="J578" s="28"/>
      <c r="K578" s="28"/>
      <c r="L578" s="28"/>
      <c r="M578" s="28"/>
      <c r="N578" s="28"/>
      <c r="O578" s="181" t="s">
        <v>487</v>
      </c>
      <c r="P578" s="31" t="s">
        <v>298</v>
      </c>
      <c r="Q578" s="133" t="s">
        <v>39</v>
      </c>
      <c r="R578" s="283" t="s">
        <v>321</v>
      </c>
      <c r="S578" s="142">
        <f t="shared" si="46"/>
        <v>20190052.59</v>
      </c>
      <c r="T578" s="142">
        <f t="shared" si="46"/>
        <v>11804400</v>
      </c>
      <c r="U578" s="333">
        <f t="shared" si="40"/>
        <v>58.466415317048956</v>
      </c>
    </row>
    <row r="579" spans="1:21" s="102" customFormat="1" ht="51" customHeight="1" x14ac:dyDescent="0.2">
      <c r="A579" s="99"/>
      <c r="B579" s="131"/>
      <c r="C579" s="132"/>
      <c r="D579" s="53"/>
      <c r="E579" s="123"/>
      <c r="F579" s="507" t="s">
        <v>139</v>
      </c>
      <c r="G579" s="544"/>
      <c r="H579" s="28"/>
      <c r="I579" s="28"/>
      <c r="J579" s="28"/>
      <c r="K579" s="28"/>
      <c r="L579" s="28"/>
      <c r="M579" s="28"/>
      <c r="N579" s="28"/>
      <c r="O579" s="181" t="s">
        <v>487</v>
      </c>
      <c r="P579" s="133" t="s">
        <v>298</v>
      </c>
      <c r="Q579" s="133" t="s">
        <v>32</v>
      </c>
      <c r="R579" s="283" t="s">
        <v>321</v>
      </c>
      <c r="S579" s="142">
        <f>S580</f>
        <v>20190052.59</v>
      </c>
      <c r="T579" s="142">
        <f>T580</f>
        <v>11804400</v>
      </c>
      <c r="U579" s="333">
        <f t="shared" si="40"/>
        <v>58.466415317048956</v>
      </c>
    </row>
    <row r="580" spans="1:21" s="102" customFormat="1" ht="48.75" customHeight="1" x14ac:dyDescent="0.2">
      <c r="A580" s="99"/>
      <c r="B580" s="131"/>
      <c r="C580" s="132"/>
      <c r="D580" s="53"/>
      <c r="E580" s="123"/>
      <c r="F580" s="531" t="s">
        <v>105</v>
      </c>
      <c r="G580" s="498"/>
      <c r="H580" s="28"/>
      <c r="I580" s="28"/>
      <c r="J580" s="28"/>
      <c r="K580" s="28"/>
      <c r="L580" s="28"/>
      <c r="M580" s="28"/>
      <c r="N580" s="28"/>
      <c r="O580" s="181" t="s">
        <v>487</v>
      </c>
      <c r="P580" s="31" t="s">
        <v>298</v>
      </c>
      <c r="Q580" s="133" t="s">
        <v>32</v>
      </c>
      <c r="R580" s="283" t="s">
        <v>107</v>
      </c>
      <c r="S580" s="142">
        <f>S581</f>
        <v>20190052.59</v>
      </c>
      <c r="T580" s="142">
        <f t="shared" si="46"/>
        <v>11804400</v>
      </c>
      <c r="U580" s="333">
        <f t="shared" si="40"/>
        <v>58.466415317048956</v>
      </c>
    </row>
    <row r="581" spans="1:21" s="102" customFormat="1" ht="30" customHeight="1" x14ac:dyDescent="0.2">
      <c r="A581" s="99"/>
      <c r="B581" s="131"/>
      <c r="C581" s="132"/>
      <c r="D581" s="53"/>
      <c r="E581" s="123"/>
      <c r="F581" s="532" t="s">
        <v>106</v>
      </c>
      <c r="G581" s="533"/>
      <c r="H581" s="28"/>
      <c r="I581" s="28"/>
      <c r="J581" s="28"/>
      <c r="K581" s="28"/>
      <c r="L581" s="28"/>
      <c r="M581" s="28"/>
      <c r="N581" s="28"/>
      <c r="O581" s="181" t="s">
        <v>487</v>
      </c>
      <c r="P581" s="133" t="s">
        <v>298</v>
      </c>
      <c r="Q581" s="133" t="s">
        <v>32</v>
      </c>
      <c r="R581" s="283" t="s">
        <v>504</v>
      </c>
      <c r="S581" s="142">
        <v>20190052.59</v>
      </c>
      <c r="T581" s="142">
        <v>11804400</v>
      </c>
      <c r="U581" s="333">
        <f t="shared" si="40"/>
        <v>58.466415317048956</v>
      </c>
    </row>
    <row r="582" spans="1:21" s="102" customFormat="1" ht="62.25" customHeight="1" x14ac:dyDescent="0.2">
      <c r="A582" s="99"/>
      <c r="B582" s="131"/>
      <c r="C582" s="132"/>
      <c r="D582" s="53"/>
      <c r="E582" s="123"/>
      <c r="F582" s="537" t="s">
        <v>503</v>
      </c>
      <c r="G582" s="537"/>
      <c r="H582" s="400"/>
      <c r="I582" s="400"/>
      <c r="J582" s="400"/>
      <c r="K582" s="400"/>
      <c r="L582" s="400"/>
      <c r="M582" s="400"/>
      <c r="N582" s="400"/>
      <c r="O582" s="401" t="s">
        <v>488</v>
      </c>
      <c r="P582" s="387" t="s">
        <v>319</v>
      </c>
      <c r="Q582" s="387" t="s">
        <v>486</v>
      </c>
      <c r="R582" s="403" t="s">
        <v>321</v>
      </c>
      <c r="S582" s="380">
        <f>S583+S658+S642+S673+S681+S692+S650</f>
        <v>17678730</v>
      </c>
      <c r="T582" s="380">
        <f>T583+T658+T642+T673+T681+T692+T650</f>
        <v>10996331.490000002</v>
      </c>
      <c r="U582" s="380">
        <f t="shared" si="40"/>
        <v>62.200913131203436</v>
      </c>
    </row>
    <row r="583" spans="1:21" s="102" customFormat="1" ht="32.25" customHeight="1" x14ac:dyDescent="0.2">
      <c r="A583" s="99"/>
      <c r="B583" s="131"/>
      <c r="C583" s="132"/>
      <c r="D583" s="53"/>
      <c r="E583" s="123"/>
      <c r="F583" s="489" t="s">
        <v>322</v>
      </c>
      <c r="G583" s="489"/>
      <c r="H583" s="141"/>
      <c r="I583" s="139"/>
      <c r="J583" s="139"/>
      <c r="K583" s="141"/>
      <c r="L583" s="143"/>
      <c r="M583" s="143"/>
      <c r="N583" s="143"/>
      <c r="O583" s="141" t="s">
        <v>488</v>
      </c>
      <c r="P583" s="139" t="s">
        <v>315</v>
      </c>
      <c r="Q583" s="139" t="s">
        <v>486</v>
      </c>
      <c r="R583" s="374" t="s">
        <v>321</v>
      </c>
      <c r="S583" s="254">
        <f>S614+S584+S593+S607</f>
        <v>9442290</v>
      </c>
      <c r="T583" s="254">
        <f>T614+T584+T593+T607</f>
        <v>6803565.0099999998</v>
      </c>
      <c r="U583" s="379">
        <f t="shared" si="40"/>
        <v>72.054183995619709</v>
      </c>
    </row>
    <row r="584" spans="1:21" s="102" customFormat="1" ht="97.5" customHeight="1" x14ac:dyDescent="0.2">
      <c r="A584" s="99"/>
      <c r="B584" s="131"/>
      <c r="C584" s="132"/>
      <c r="D584" s="53"/>
      <c r="E584" s="123"/>
      <c r="F584" s="550" t="s">
        <v>394</v>
      </c>
      <c r="G584" s="551"/>
      <c r="H584" s="158" t="e">
        <f>H614+#REF!</f>
        <v>#REF!</v>
      </c>
      <c r="I584" s="158" t="e">
        <f>I614+#REF!</f>
        <v>#REF!</v>
      </c>
      <c r="J584" s="158" t="e">
        <f>J614+#REF!</f>
        <v>#REF!</v>
      </c>
      <c r="K584" s="158" t="e">
        <f>K614+#REF!</f>
        <v>#REF!</v>
      </c>
      <c r="L584" s="158" t="e">
        <f>L614+#REF!</f>
        <v>#REF!</v>
      </c>
      <c r="M584" s="158" t="e">
        <f>M614+#REF!</f>
        <v>#REF!</v>
      </c>
      <c r="N584" s="158" t="e">
        <f>N614+#REF!</f>
        <v>#REF!</v>
      </c>
      <c r="O584" s="159" t="s">
        <v>488</v>
      </c>
      <c r="P584" s="160" t="s">
        <v>333</v>
      </c>
      <c r="Q584" s="20" t="s">
        <v>486</v>
      </c>
      <c r="R584" s="350" t="s">
        <v>321</v>
      </c>
      <c r="S584" s="254">
        <f>S585</f>
        <v>109700</v>
      </c>
      <c r="T584" s="254">
        <f>T585</f>
        <v>49662.14</v>
      </c>
      <c r="U584" s="379">
        <f t="shared" si="40"/>
        <v>45.270865998176845</v>
      </c>
    </row>
    <row r="585" spans="1:21" s="102" customFormat="1" ht="32.25" customHeight="1" x14ac:dyDescent="0.2">
      <c r="A585" s="99"/>
      <c r="B585" s="131"/>
      <c r="C585" s="132"/>
      <c r="D585" s="53"/>
      <c r="E585" s="123"/>
      <c r="F585" s="502" t="s">
        <v>425</v>
      </c>
      <c r="G585" s="503"/>
      <c r="H585" s="503"/>
      <c r="I585" s="28"/>
      <c r="J585" s="28"/>
      <c r="K585" s="28"/>
      <c r="L585" s="28"/>
      <c r="M585" s="28"/>
      <c r="N585" s="28"/>
      <c r="O585" s="116" t="s">
        <v>488</v>
      </c>
      <c r="P585" s="31" t="s">
        <v>333</v>
      </c>
      <c r="Q585" s="170" t="s">
        <v>484</v>
      </c>
      <c r="R585" s="165" t="s">
        <v>321</v>
      </c>
      <c r="S585" s="256">
        <f>S586</f>
        <v>109700</v>
      </c>
      <c r="T585" s="256">
        <f>T586</f>
        <v>49662.14</v>
      </c>
      <c r="U585" s="333">
        <f t="shared" si="40"/>
        <v>45.270865998176845</v>
      </c>
    </row>
    <row r="586" spans="1:21" s="102" customFormat="1" ht="32.25" customHeight="1" x14ac:dyDescent="0.2">
      <c r="A586" s="99"/>
      <c r="B586" s="131"/>
      <c r="C586" s="132"/>
      <c r="D586" s="53"/>
      <c r="E586" s="123"/>
      <c r="F586" s="502" t="s">
        <v>426</v>
      </c>
      <c r="G586" s="503"/>
      <c r="H586" s="25"/>
      <c r="I586" s="28"/>
      <c r="J586" s="28"/>
      <c r="K586" s="28"/>
      <c r="L586" s="28"/>
      <c r="M586" s="28"/>
      <c r="N586" s="28"/>
      <c r="O586" s="116" t="s">
        <v>488</v>
      </c>
      <c r="P586" s="31" t="s">
        <v>333</v>
      </c>
      <c r="Q586" s="26" t="s">
        <v>485</v>
      </c>
      <c r="R586" s="165" t="s">
        <v>321</v>
      </c>
      <c r="S586" s="256">
        <f>S588</f>
        <v>109700</v>
      </c>
      <c r="T586" s="256">
        <f>T588</f>
        <v>49662.14</v>
      </c>
      <c r="U586" s="333">
        <f t="shared" si="40"/>
        <v>45.270865998176845</v>
      </c>
    </row>
    <row r="587" spans="1:21" s="102" customFormat="1" ht="46.5" customHeight="1" x14ac:dyDescent="0.2">
      <c r="A587" s="99"/>
      <c r="B587" s="131"/>
      <c r="C587" s="132"/>
      <c r="D587" s="53"/>
      <c r="E587" s="123"/>
      <c r="F587" s="499" t="s">
        <v>36</v>
      </c>
      <c r="G587" s="500"/>
      <c r="H587" s="25"/>
      <c r="I587" s="28"/>
      <c r="J587" s="28"/>
      <c r="K587" s="28"/>
      <c r="L587" s="28"/>
      <c r="M587" s="28"/>
      <c r="N587" s="28"/>
      <c r="O587" s="116" t="s">
        <v>488</v>
      </c>
      <c r="P587" s="31" t="s">
        <v>333</v>
      </c>
      <c r="Q587" s="26" t="s">
        <v>39</v>
      </c>
      <c r="R587" s="165" t="s">
        <v>321</v>
      </c>
      <c r="S587" s="256">
        <f>S588</f>
        <v>109700</v>
      </c>
      <c r="T587" s="256">
        <f>T588</f>
        <v>49662.14</v>
      </c>
      <c r="U587" s="333">
        <f t="shared" si="40"/>
        <v>45.270865998176845</v>
      </c>
    </row>
    <row r="588" spans="1:21" s="102" customFormat="1" ht="32.25" customHeight="1" x14ac:dyDescent="0.2">
      <c r="A588" s="99"/>
      <c r="B588" s="131"/>
      <c r="C588" s="132"/>
      <c r="D588" s="53"/>
      <c r="E588" s="123"/>
      <c r="F588" s="502" t="s">
        <v>427</v>
      </c>
      <c r="G588" s="503"/>
      <c r="H588" s="28"/>
      <c r="I588" s="28"/>
      <c r="J588" s="28"/>
      <c r="K588" s="28"/>
      <c r="L588" s="28"/>
      <c r="M588" s="28"/>
      <c r="N588" s="28"/>
      <c r="O588" s="116" t="s">
        <v>488</v>
      </c>
      <c r="P588" s="31" t="s">
        <v>333</v>
      </c>
      <c r="Q588" s="31" t="s">
        <v>41</v>
      </c>
      <c r="R588" s="165" t="s">
        <v>321</v>
      </c>
      <c r="S588" s="256">
        <f>S589+S591</f>
        <v>109700</v>
      </c>
      <c r="T588" s="256">
        <f>T589+T591</f>
        <v>49662.14</v>
      </c>
      <c r="U588" s="333">
        <f t="shared" si="40"/>
        <v>45.270865998176845</v>
      </c>
    </row>
    <row r="589" spans="1:21" s="102" customFormat="1" ht="32.25" customHeight="1" x14ac:dyDescent="0.2">
      <c r="A589" s="99"/>
      <c r="B589" s="131"/>
      <c r="C589" s="132"/>
      <c r="D589" s="53"/>
      <c r="E589" s="123"/>
      <c r="F589" s="499" t="s">
        <v>393</v>
      </c>
      <c r="G589" s="500"/>
      <c r="H589" s="28"/>
      <c r="I589" s="28"/>
      <c r="J589" s="28"/>
      <c r="K589" s="28"/>
      <c r="L589" s="28"/>
      <c r="M589" s="28"/>
      <c r="N589" s="28"/>
      <c r="O589" s="116" t="s">
        <v>488</v>
      </c>
      <c r="P589" s="31" t="s">
        <v>333</v>
      </c>
      <c r="Q589" s="31" t="s">
        <v>41</v>
      </c>
      <c r="R589" s="165" t="s">
        <v>392</v>
      </c>
      <c r="S589" s="256">
        <f>S590</f>
        <v>23000</v>
      </c>
      <c r="T589" s="256">
        <f>T590</f>
        <v>6882.14</v>
      </c>
      <c r="U589" s="333">
        <f t="shared" ref="U589:U652" si="47">T589/S589*100</f>
        <v>29.922347826086959</v>
      </c>
    </row>
    <row r="590" spans="1:21" s="102" customFormat="1" ht="32.25" customHeight="1" x14ac:dyDescent="0.2">
      <c r="A590" s="99"/>
      <c r="B590" s="131"/>
      <c r="C590" s="132"/>
      <c r="D590" s="53"/>
      <c r="E590" s="123"/>
      <c r="F590" s="499" t="s">
        <v>462</v>
      </c>
      <c r="G590" s="500"/>
      <c r="H590" s="28"/>
      <c r="I590" s="28"/>
      <c r="J590" s="28"/>
      <c r="K590" s="28"/>
      <c r="L590" s="28"/>
      <c r="M590" s="28"/>
      <c r="N590" s="28"/>
      <c r="O590" s="116" t="s">
        <v>488</v>
      </c>
      <c r="P590" s="31" t="s">
        <v>333</v>
      </c>
      <c r="Q590" s="31" t="s">
        <v>41</v>
      </c>
      <c r="R590" s="278" t="s">
        <v>461</v>
      </c>
      <c r="S590" s="256">
        <v>23000</v>
      </c>
      <c r="T590" s="256">
        <v>6882.14</v>
      </c>
      <c r="U590" s="333">
        <f t="shared" si="47"/>
        <v>29.922347826086959</v>
      </c>
    </row>
    <row r="591" spans="1:21" s="102" customFormat="1" ht="27" customHeight="1" x14ac:dyDescent="0.2">
      <c r="A591" s="99"/>
      <c r="B591" s="131"/>
      <c r="C591" s="132"/>
      <c r="D591" s="53"/>
      <c r="E591" s="123"/>
      <c r="F591" s="499" t="s">
        <v>395</v>
      </c>
      <c r="G591" s="500"/>
      <c r="H591" s="218"/>
      <c r="I591" s="218"/>
      <c r="J591" s="218"/>
      <c r="K591" s="218"/>
      <c r="L591" s="218"/>
      <c r="M591" s="218"/>
      <c r="N591" s="218"/>
      <c r="O591" s="116" t="s">
        <v>488</v>
      </c>
      <c r="P591" s="31" t="s">
        <v>333</v>
      </c>
      <c r="Q591" s="165" t="s">
        <v>41</v>
      </c>
      <c r="R591" s="283" t="s">
        <v>396</v>
      </c>
      <c r="S591" s="256">
        <f>S592</f>
        <v>86700</v>
      </c>
      <c r="T591" s="256">
        <f>T592</f>
        <v>42780</v>
      </c>
      <c r="U591" s="333">
        <f t="shared" si="47"/>
        <v>49.34256055363322</v>
      </c>
    </row>
    <row r="592" spans="1:21" s="102" customFormat="1" ht="27.75" customHeight="1" x14ac:dyDescent="0.2">
      <c r="A592" s="99"/>
      <c r="B592" s="131"/>
      <c r="C592" s="132"/>
      <c r="D592" s="53"/>
      <c r="E592" s="123"/>
      <c r="F592" s="499" t="s">
        <v>467</v>
      </c>
      <c r="G592" s="500"/>
      <c r="H592" s="218"/>
      <c r="I592" s="218"/>
      <c r="J592" s="218"/>
      <c r="K592" s="218"/>
      <c r="L592" s="218"/>
      <c r="M592" s="218"/>
      <c r="N592" s="218"/>
      <c r="O592" s="116" t="s">
        <v>488</v>
      </c>
      <c r="P592" s="31" t="s">
        <v>333</v>
      </c>
      <c r="Q592" s="165" t="s">
        <v>41</v>
      </c>
      <c r="R592" s="283" t="s">
        <v>468</v>
      </c>
      <c r="S592" s="256">
        <v>86700</v>
      </c>
      <c r="T592" s="256">
        <v>42780</v>
      </c>
      <c r="U592" s="333">
        <f t="shared" si="47"/>
        <v>49.34256055363322</v>
      </c>
    </row>
    <row r="593" spans="1:21" s="102" customFormat="1" ht="32.25" customHeight="1" x14ac:dyDescent="0.2">
      <c r="A593" s="99"/>
      <c r="B593" s="131"/>
      <c r="C593" s="132"/>
      <c r="D593" s="53"/>
      <c r="E593" s="123"/>
      <c r="F593" s="489" t="s">
        <v>84</v>
      </c>
      <c r="G593" s="517"/>
      <c r="H593" s="218"/>
      <c r="I593" s="218"/>
      <c r="J593" s="218"/>
      <c r="K593" s="218"/>
      <c r="L593" s="218"/>
      <c r="M593" s="218"/>
      <c r="N593" s="218"/>
      <c r="O593" s="156" t="s">
        <v>488</v>
      </c>
      <c r="P593" s="139" t="s">
        <v>85</v>
      </c>
      <c r="Q593" s="139" t="s">
        <v>486</v>
      </c>
      <c r="R593" s="345" t="s">
        <v>321</v>
      </c>
      <c r="S593" s="254">
        <f>S594</f>
        <v>27090</v>
      </c>
      <c r="T593" s="254">
        <f>T594</f>
        <v>0</v>
      </c>
      <c r="U593" s="379">
        <f t="shared" si="47"/>
        <v>0</v>
      </c>
    </row>
    <row r="594" spans="1:21" s="102" customFormat="1" ht="64.5" customHeight="1" x14ac:dyDescent="0.2">
      <c r="A594" s="99"/>
      <c r="B594" s="131"/>
      <c r="C594" s="132"/>
      <c r="D594" s="53"/>
      <c r="E594" s="123"/>
      <c r="F594" s="482" t="s">
        <v>86</v>
      </c>
      <c r="G594" s="484"/>
      <c r="H594" s="218"/>
      <c r="I594" s="218"/>
      <c r="J594" s="218"/>
      <c r="K594" s="218"/>
      <c r="L594" s="218"/>
      <c r="M594" s="218"/>
      <c r="N594" s="218"/>
      <c r="O594" s="116" t="s">
        <v>488</v>
      </c>
      <c r="P594" s="133" t="s">
        <v>85</v>
      </c>
      <c r="Q594" s="133" t="s">
        <v>87</v>
      </c>
      <c r="R594" s="283" t="s">
        <v>321</v>
      </c>
      <c r="S594" s="256">
        <f>S595+S598+S601+S604</f>
        <v>27090</v>
      </c>
      <c r="T594" s="256">
        <f>T595+T598+T601+T604</f>
        <v>0</v>
      </c>
      <c r="U594" s="333">
        <f t="shared" si="47"/>
        <v>0</v>
      </c>
    </row>
    <row r="595" spans="1:21" s="102" customFormat="1" ht="53.25" customHeight="1" x14ac:dyDescent="0.2">
      <c r="A595" s="99"/>
      <c r="B595" s="131"/>
      <c r="C595" s="132"/>
      <c r="D595" s="53"/>
      <c r="E595" s="123"/>
      <c r="F595" s="482" t="s">
        <v>88</v>
      </c>
      <c r="G595" s="484"/>
      <c r="H595" s="218"/>
      <c r="I595" s="218"/>
      <c r="J595" s="218"/>
      <c r="K595" s="218"/>
      <c r="L595" s="218"/>
      <c r="M595" s="218"/>
      <c r="N595" s="218"/>
      <c r="O595" s="116" t="s">
        <v>488</v>
      </c>
      <c r="P595" s="133" t="s">
        <v>85</v>
      </c>
      <c r="Q595" s="133" t="s">
        <v>87</v>
      </c>
      <c r="R595" s="283" t="s">
        <v>321</v>
      </c>
      <c r="S595" s="256">
        <f>S596</f>
        <v>6539</v>
      </c>
      <c r="T595" s="256">
        <f>T596</f>
        <v>0</v>
      </c>
      <c r="U595" s="333">
        <f t="shared" si="47"/>
        <v>0</v>
      </c>
    </row>
    <row r="596" spans="1:21" s="102" customFormat="1" ht="39" customHeight="1" x14ac:dyDescent="0.2">
      <c r="A596" s="99"/>
      <c r="B596" s="131"/>
      <c r="C596" s="132"/>
      <c r="D596" s="53"/>
      <c r="E596" s="123"/>
      <c r="F596" s="482" t="s">
        <v>393</v>
      </c>
      <c r="G596" s="484"/>
      <c r="H596" s="218"/>
      <c r="I596" s="218"/>
      <c r="J596" s="218"/>
      <c r="K596" s="218"/>
      <c r="L596" s="218"/>
      <c r="M596" s="218"/>
      <c r="N596" s="218"/>
      <c r="O596" s="116" t="s">
        <v>488</v>
      </c>
      <c r="P596" s="133" t="s">
        <v>85</v>
      </c>
      <c r="Q596" s="133" t="s">
        <v>87</v>
      </c>
      <c r="R596" s="283" t="s">
        <v>392</v>
      </c>
      <c r="S596" s="256">
        <f>S597</f>
        <v>6539</v>
      </c>
      <c r="T596" s="256">
        <f>T597</f>
        <v>0</v>
      </c>
      <c r="U596" s="333">
        <f t="shared" si="47"/>
        <v>0</v>
      </c>
    </row>
    <row r="597" spans="1:21" s="102" customFormat="1" ht="54" customHeight="1" x14ac:dyDescent="0.2">
      <c r="A597" s="99"/>
      <c r="B597" s="131"/>
      <c r="C597" s="132"/>
      <c r="D597" s="53"/>
      <c r="E597" s="123"/>
      <c r="F597" s="482" t="s">
        <v>462</v>
      </c>
      <c r="G597" s="484"/>
      <c r="H597" s="218"/>
      <c r="I597" s="218"/>
      <c r="J597" s="218"/>
      <c r="K597" s="218"/>
      <c r="L597" s="218"/>
      <c r="M597" s="218"/>
      <c r="N597" s="218"/>
      <c r="O597" s="116" t="s">
        <v>488</v>
      </c>
      <c r="P597" s="133" t="s">
        <v>85</v>
      </c>
      <c r="Q597" s="133" t="s">
        <v>87</v>
      </c>
      <c r="R597" s="283" t="s">
        <v>461</v>
      </c>
      <c r="S597" s="256">
        <v>6539</v>
      </c>
      <c r="T597" s="256">
        <v>0</v>
      </c>
      <c r="U597" s="333">
        <f t="shared" si="47"/>
        <v>0</v>
      </c>
    </row>
    <row r="598" spans="1:21" s="102" customFormat="1" ht="68.25" customHeight="1" x14ac:dyDescent="0.2">
      <c r="A598" s="99"/>
      <c r="B598" s="131"/>
      <c r="C598" s="132"/>
      <c r="D598" s="53"/>
      <c r="E598" s="123"/>
      <c r="F598" s="482" t="s">
        <v>149</v>
      </c>
      <c r="G598" s="484"/>
      <c r="H598" s="218"/>
      <c r="I598" s="218"/>
      <c r="J598" s="218"/>
      <c r="K598" s="218"/>
      <c r="L598" s="218"/>
      <c r="M598" s="218"/>
      <c r="N598" s="218"/>
      <c r="O598" s="116" t="s">
        <v>488</v>
      </c>
      <c r="P598" s="133" t="s">
        <v>85</v>
      </c>
      <c r="Q598" s="133" t="s">
        <v>87</v>
      </c>
      <c r="R598" s="283" t="s">
        <v>321</v>
      </c>
      <c r="S598" s="256">
        <f>S599</f>
        <v>3036</v>
      </c>
      <c r="T598" s="256">
        <f>T599</f>
        <v>0</v>
      </c>
      <c r="U598" s="333">
        <f t="shared" si="47"/>
        <v>0</v>
      </c>
    </row>
    <row r="599" spans="1:21" s="102" customFormat="1" ht="32.25" customHeight="1" x14ac:dyDescent="0.2">
      <c r="A599" s="99"/>
      <c r="B599" s="131"/>
      <c r="C599" s="132"/>
      <c r="D599" s="53"/>
      <c r="E599" s="123"/>
      <c r="F599" s="482" t="s">
        <v>393</v>
      </c>
      <c r="G599" s="484"/>
      <c r="H599" s="218"/>
      <c r="I599" s="218"/>
      <c r="J599" s="218"/>
      <c r="K599" s="218"/>
      <c r="L599" s="218"/>
      <c r="M599" s="218"/>
      <c r="N599" s="218"/>
      <c r="O599" s="116" t="s">
        <v>488</v>
      </c>
      <c r="P599" s="133" t="s">
        <v>85</v>
      </c>
      <c r="Q599" s="133" t="s">
        <v>87</v>
      </c>
      <c r="R599" s="283" t="s">
        <v>392</v>
      </c>
      <c r="S599" s="256">
        <f>S600</f>
        <v>3036</v>
      </c>
      <c r="T599" s="256">
        <f>T600</f>
        <v>0</v>
      </c>
      <c r="U599" s="333">
        <f t="shared" si="47"/>
        <v>0</v>
      </c>
    </row>
    <row r="600" spans="1:21" s="102" customFormat="1" ht="48" customHeight="1" x14ac:dyDescent="0.2">
      <c r="A600" s="99"/>
      <c r="B600" s="131"/>
      <c r="C600" s="132"/>
      <c r="D600" s="53"/>
      <c r="E600" s="123"/>
      <c r="F600" s="482" t="s">
        <v>462</v>
      </c>
      <c r="G600" s="484"/>
      <c r="H600" s="218"/>
      <c r="I600" s="218"/>
      <c r="J600" s="218"/>
      <c r="K600" s="218"/>
      <c r="L600" s="218"/>
      <c r="M600" s="218"/>
      <c r="N600" s="218"/>
      <c r="O600" s="116" t="s">
        <v>488</v>
      </c>
      <c r="P600" s="133" t="s">
        <v>85</v>
      </c>
      <c r="Q600" s="133" t="s">
        <v>87</v>
      </c>
      <c r="R600" s="283" t="s">
        <v>461</v>
      </c>
      <c r="S600" s="256">
        <v>3036</v>
      </c>
      <c r="T600" s="256">
        <v>0</v>
      </c>
      <c r="U600" s="333">
        <f t="shared" si="47"/>
        <v>0</v>
      </c>
    </row>
    <row r="601" spans="1:21" s="102" customFormat="1" ht="81.75" customHeight="1" x14ac:dyDescent="0.2">
      <c r="A601" s="99"/>
      <c r="B601" s="131"/>
      <c r="C601" s="132"/>
      <c r="D601" s="53"/>
      <c r="E601" s="123"/>
      <c r="F601" s="482" t="s">
        <v>150</v>
      </c>
      <c r="G601" s="484"/>
      <c r="H601" s="218"/>
      <c r="I601" s="218"/>
      <c r="J601" s="218"/>
      <c r="K601" s="218"/>
      <c r="L601" s="218"/>
      <c r="M601" s="218"/>
      <c r="N601" s="218"/>
      <c r="O601" s="116" t="s">
        <v>488</v>
      </c>
      <c r="P601" s="133" t="s">
        <v>85</v>
      </c>
      <c r="Q601" s="133" t="s">
        <v>87</v>
      </c>
      <c r="R601" s="283" t="s">
        <v>321</v>
      </c>
      <c r="S601" s="256">
        <f>S602</f>
        <v>817</v>
      </c>
      <c r="T601" s="256">
        <f>T602</f>
        <v>0</v>
      </c>
      <c r="U601" s="333">
        <f t="shared" si="47"/>
        <v>0</v>
      </c>
    </row>
    <row r="602" spans="1:21" s="102" customFormat="1" ht="32.25" customHeight="1" x14ac:dyDescent="0.2">
      <c r="A602" s="99"/>
      <c r="B602" s="131"/>
      <c r="C602" s="132"/>
      <c r="D602" s="53"/>
      <c r="E602" s="123"/>
      <c r="F602" s="482" t="s">
        <v>393</v>
      </c>
      <c r="G602" s="484"/>
      <c r="H602" s="218"/>
      <c r="I602" s="218"/>
      <c r="J602" s="218"/>
      <c r="K602" s="218"/>
      <c r="L602" s="218"/>
      <c r="M602" s="218"/>
      <c r="N602" s="218"/>
      <c r="O602" s="116" t="s">
        <v>488</v>
      </c>
      <c r="P602" s="133" t="s">
        <v>85</v>
      </c>
      <c r="Q602" s="133" t="s">
        <v>87</v>
      </c>
      <c r="R602" s="283" t="s">
        <v>392</v>
      </c>
      <c r="S602" s="256">
        <f>S603</f>
        <v>817</v>
      </c>
      <c r="T602" s="256">
        <f>T603</f>
        <v>0</v>
      </c>
      <c r="U602" s="333">
        <f t="shared" si="47"/>
        <v>0</v>
      </c>
    </row>
    <row r="603" spans="1:21" s="102" customFormat="1" ht="48" customHeight="1" x14ac:dyDescent="0.2">
      <c r="A603" s="99"/>
      <c r="B603" s="131"/>
      <c r="C603" s="132"/>
      <c r="D603" s="53"/>
      <c r="E603" s="123"/>
      <c r="F603" s="482" t="s">
        <v>462</v>
      </c>
      <c r="G603" s="484"/>
      <c r="H603" s="218"/>
      <c r="I603" s="218"/>
      <c r="J603" s="218"/>
      <c r="K603" s="218"/>
      <c r="L603" s="218"/>
      <c r="M603" s="218"/>
      <c r="N603" s="218"/>
      <c r="O603" s="116" t="s">
        <v>488</v>
      </c>
      <c r="P603" s="133" t="s">
        <v>85</v>
      </c>
      <c r="Q603" s="133" t="s">
        <v>87</v>
      </c>
      <c r="R603" s="283" t="s">
        <v>461</v>
      </c>
      <c r="S603" s="256">
        <v>817</v>
      </c>
      <c r="T603" s="256">
        <v>0</v>
      </c>
      <c r="U603" s="333">
        <f t="shared" si="47"/>
        <v>0</v>
      </c>
    </row>
    <row r="604" spans="1:21" s="102" customFormat="1" ht="66" customHeight="1" x14ac:dyDescent="0.2">
      <c r="A604" s="99"/>
      <c r="B604" s="131"/>
      <c r="C604" s="132"/>
      <c r="D604" s="53"/>
      <c r="E604" s="123"/>
      <c r="F604" s="482" t="s">
        <v>148</v>
      </c>
      <c r="G604" s="484"/>
      <c r="H604" s="218"/>
      <c r="I604" s="218"/>
      <c r="J604" s="218"/>
      <c r="K604" s="218"/>
      <c r="L604" s="218"/>
      <c r="M604" s="218"/>
      <c r="N604" s="218"/>
      <c r="O604" s="116" t="s">
        <v>488</v>
      </c>
      <c r="P604" s="133" t="s">
        <v>85</v>
      </c>
      <c r="Q604" s="133" t="s">
        <v>87</v>
      </c>
      <c r="R604" s="283" t="s">
        <v>321</v>
      </c>
      <c r="S604" s="256">
        <f>S605</f>
        <v>16698</v>
      </c>
      <c r="T604" s="256">
        <f>T605</f>
        <v>0</v>
      </c>
      <c r="U604" s="333">
        <f t="shared" si="47"/>
        <v>0</v>
      </c>
    </row>
    <row r="605" spans="1:21" s="102" customFormat="1" ht="32.25" customHeight="1" x14ac:dyDescent="0.2">
      <c r="A605" s="99"/>
      <c r="B605" s="131"/>
      <c r="C605" s="132"/>
      <c r="D605" s="53"/>
      <c r="E605" s="123"/>
      <c r="F605" s="482" t="s">
        <v>393</v>
      </c>
      <c r="G605" s="484"/>
      <c r="H605" s="218"/>
      <c r="I605" s="218"/>
      <c r="J605" s="218"/>
      <c r="K605" s="218"/>
      <c r="L605" s="218"/>
      <c r="M605" s="218"/>
      <c r="N605" s="218"/>
      <c r="O605" s="116" t="s">
        <v>488</v>
      </c>
      <c r="P605" s="133" t="s">
        <v>85</v>
      </c>
      <c r="Q605" s="133" t="s">
        <v>87</v>
      </c>
      <c r="R605" s="283" t="s">
        <v>392</v>
      </c>
      <c r="S605" s="256">
        <f>S606</f>
        <v>16698</v>
      </c>
      <c r="T605" s="256">
        <f>T606</f>
        <v>0</v>
      </c>
      <c r="U605" s="333">
        <f t="shared" si="47"/>
        <v>0</v>
      </c>
    </row>
    <row r="606" spans="1:21" s="102" customFormat="1" ht="52.5" customHeight="1" x14ac:dyDescent="0.2">
      <c r="A606" s="99"/>
      <c r="B606" s="131"/>
      <c r="C606" s="132"/>
      <c r="D606" s="53"/>
      <c r="E606" s="123"/>
      <c r="F606" s="482" t="s">
        <v>462</v>
      </c>
      <c r="G606" s="484"/>
      <c r="H606" s="218"/>
      <c r="I606" s="218"/>
      <c r="J606" s="218"/>
      <c r="K606" s="218"/>
      <c r="L606" s="218"/>
      <c r="M606" s="218"/>
      <c r="N606" s="218"/>
      <c r="O606" s="116" t="s">
        <v>488</v>
      </c>
      <c r="P606" s="133" t="s">
        <v>85</v>
      </c>
      <c r="Q606" s="133" t="s">
        <v>87</v>
      </c>
      <c r="R606" s="283" t="s">
        <v>461</v>
      </c>
      <c r="S606" s="256">
        <v>16698</v>
      </c>
      <c r="T606" s="256">
        <v>0</v>
      </c>
      <c r="U606" s="333">
        <f t="shared" si="47"/>
        <v>0</v>
      </c>
    </row>
    <row r="607" spans="1:21" s="102" customFormat="1" ht="31.5" customHeight="1" x14ac:dyDescent="0.2">
      <c r="A607" s="99"/>
      <c r="B607" s="131"/>
      <c r="C607" s="132"/>
      <c r="D607" s="53"/>
      <c r="E607" s="123"/>
      <c r="F607" s="548" t="s">
        <v>108</v>
      </c>
      <c r="G607" s="549"/>
      <c r="H607" s="186"/>
      <c r="I607" s="218"/>
      <c r="J607" s="218"/>
      <c r="K607" s="218"/>
      <c r="L607" s="218"/>
      <c r="M607" s="218"/>
      <c r="N607" s="218"/>
      <c r="O607" s="156" t="s">
        <v>488</v>
      </c>
      <c r="P607" s="139" t="s">
        <v>323</v>
      </c>
      <c r="Q607" s="139" t="s">
        <v>486</v>
      </c>
      <c r="R607" s="345" t="s">
        <v>321</v>
      </c>
      <c r="S607" s="254">
        <f t="shared" ref="S607:T612" si="48">S608</f>
        <v>4100000</v>
      </c>
      <c r="T607" s="254">
        <f t="shared" si="48"/>
        <v>4100000</v>
      </c>
      <c r="U607" s="379">
        <f t="shared" si="47"/>
        <v>100</v>
      </c>
    </row>
    <row r="608" spans="1:21" s="102" customFormat="1" ht="33.75" customHeight="1" x14ac:dyDescent="0.2">
      <c r="A608" s="99"/>
      <c r="B608" s="131"/>
      <c r="C608" s="132"/>
      <c r="D608" s="53"/>
      <c r="E608" s="123"/>
      <c r="F608" s="502" t="s">
        <v>425</v>
      </c>
      <c r="G608" s="503"/>
      <c r="H608" s="503"/>
      <c r="I608" s="218"/>
      <c r="J608" s="218"/>
      <c r="K608" s="218"/>
      <c r="L608" s="218"/>
      <c r="M608" s="218"/>
      <c r="N608" s="218"/>
      <c r="O608" s="116" t="s">
        <v>488</v>
      </c>
      <c r="P608" s="133" t="s">
        <v>323</v>
      </c>
      <c r="Q608" s="170" t="s">
        <v>484</v>
      </c>
      <c r="R608" s="165" t="s">
        <v>321</v>
      </c>
      <c r="S608" s="256">
        <f t="shared" si="48"/>
        <v>4100000</v>
      </c>
      <c r="T608" s="256">
        <f t="shared" si="48"/>
        <v>4100000</v>
      </c>
      <c r="U608" s="333">
        <f t="shared" si="47"/>
        <v>100</v>
      </c>
    </row>
    <row r="609" spans="1:21" s="102" customFormat="1" ht="34.5" customHeight="1" x14ac:dyDescent="0.2">
      <c r="A609" s="99"/>
      <c r="B609" s="131"/>
      <c r="C609" s="132"/>
      <c r="D609" s="53"/>
      <c r="E609" s="123"/>
      <c r="F609" s="502" t="s">
        <v>426</v>
      </c>
      <c r="G609" s="503"/>
      <c r="H609" s="25"/>
      <c r="I609" s="218"/>
      <c r="J609" s="218"/>
      <c r="K609" s="218"/>
      <c r="L609" s="218"/>
      <c r="M609" s="218"/>
      <c r="N609" s="218"/>
      <c r="O609" s="116" t="s">
        <v>488</v>
      </c>
      <c r="P609" s="133" t="s">
        <v>323</v>
      </c>
      <c r="Q609" s="26" t="s">
        <v>485</v>
      </c>
      <c r="R609" s="165" t="s">
        <v>321</v>
      </c>
      <c r="S609" s="256">
        <f t="shared" si="48"/>
        <v>4100000</v>
      </c>
      <c r="T609" s="256">
        <f t="shared" si="48"/>
        <v>4100000</v>
      </c>
      <c r="U609" s="333">
        <f t="shared" si="47"/>
        <v>100</v>
      </c>
    </row>
    <row r="610" spans="1:21" s="102" customFormat="1" ht="51.75" customHeight="1" x14ac:dyDescent="0.2">
      <c r="A610" s="99"/>
      <c r="B610" s="131"/>
      <c r="C610" s="132"/>
      <c r="D610" s="53"/>
      <c r="E610" s="123"/>
      <c r="F610" s="499" t="s">
        <v>109</v>
      </c>
      <c r="G610" s="500"/>
      <c r="H610" s="25"/>
      <c r="I610" s="218"/>
      <c r="J610" s="218"/>
      <c r="K610" s="218"/>
      <c r="L610" s="218"/>
      <c r="M610" s="218"/>
      <c r="N610" s="218"/>
      <c r="O610" s="116" t="s">
        <v>488</v>
      </c>
      <c r="P610" s="133" t="s">
        <v>323</v>
      </c>
      <c r="Q610" s="300" t="s">
        <v>39</v>
      </c>
      <c r="R610" s="165" t="s">
        <v>321</v>
      </c>
      <c r="S610" s="256">
        <f t="shared" si="48"/>
        <v>4100000</v>
      </c>
      <c r="T610" s="256">
        <f t="shared" si="48"/>
        <v>4100000</v>
      </c>
      <c r="U610" s="333">
        <f t="shared" si="47"/>
        <v>100</v>
      </c>
    </row>
    <row r="611" spans="1:21" s="102" customFormat="1" ht="28.5" customHeight="1" x14ac:dyDescent="0.2">
      <c r="A611" s="99"/>
      <c r="B611" s="131"/>
      <c r="C611" s="132"/>
      <c r="D611" s="53"/>
      <c r="E611" s="123"/>
      <c r="F611" s="546" t="s">
        <v>110</v>
      </c>
      <c r="G611" s="547"/>
      <c r="H611" s="218"/>
      <c r="I611" s="218"/>
      <c r="J611" s="218"/>
      <c r="K611" s="218"/>
      <c r="L611" s="218"/>
      <c r="M611" s="218"/>
      <c r="N611" s="218"/>
      <c r="O611" s="116" t="s">
        <v>488</v>
      </c>
      <c r="P611" s="133" t="s">
        <v>323</v>
      </c>
      <c r="Q611" s="133" t="s">
        <v>112</v>
      </c>
      <c r="R611" s="346" t="s">
        <v>321</v>
      </c>
      <c r="S611" s="256">
        <f t="shared" si="48"/>
        <v>4100000</v>
      </c>
      <c r="T611" s="256">
        <f t="shared" si="48"/>
        <v>4100000</v>
      </c>
      <c r="U611" s="333">
        <f t="shared" si="47"/>
        <v>100</v>
      </c>
    </row>
    <row r="612" spans="1:21" s="102" customFormat="1" ht="27" customHeight="1" x14ac:dyDescent="0.2">
      <c r="A612" s="99"/>
      <c r="B612" s="131"/>
      <c r="C612" s="132"/>
      <c r="D612" s="53"/>
      <c r="E612" s="123"/>
      <c r="F612" s="482" t="s">
        <v>395</v>
      </c>
      <c r="G612" s="484"/>
      <c r="H612" s="143"/>
      <c r="I612" s="218"/>
      <c r="J612" s="218"/>
      <c r="K612" s="218"/>
      <c r="L612" s="218"/>
      <c r="M612" s="218"/>
      <c r="N612" s="218"/>
      <c r="O612" s="116" t="s">
        <v>488</v>
      </c>
      <c r="P612" s="133" t="s">
        <v>323</v>
      </c>
      <c r="Q612" s="133" t="s">
        <v>112</v>
      </c>
      <c r="R612" s="283" t="s">
        <v>396</v>
      </c>
      <c r="S612" s="256">
        <f t="shared" si="48"/>
        <v>4100000</v>
      </c>
      <c r="T612" s="256">
        <f t="shared" si="48"/>
        <v>4100000</v>
      </c>
      <c r="U612" s="333">
        <f t="shared" si="47"/>
        <v>100</v>
      </c>
    </row>
    <row r="613" spans="1:21" s="102" customFormat="1" ht="21" customHeight="1" x14ac:dyDescent="0.2">
      <c r="A613" s="99"/>
      <c r="B613" s="131"/>
      <c r="C613" s="132"/>
      <c r="D613" s="53"/>
      <c r="E613" s="123"/>
      <c r="F613" s="482" t="s">
        <v>111</v>
      </c>
      <c r="G613" s="484"/>
      <c r="H613" s="143"/>
      <c r="I613" s="218"/>
      <c r="J613" s="218"/>
      <c r="K613" s="218"/>
      <c r="L613" s="218"/>
      <c r="M613" s="218"/>
      <c r="N613" s="218"/>
      <c r="O613" s="116" t="s">
        <v>488</v>
      </c>
      <c r="P613" s="133" t="s">
        <v>323</v>
      </c>
      <c r="Q613" s="133" t="s">
        <v>112</v>
      </c>
      <c r="R613" s="283" t="s">
        <v>113</v>
      </c>
      <c r="S613" s="256">
        <v>4100000</v>
      </c>
      <c r="T613" s="256">
        <v>4100000</v>
      </c>
      <c r="U613" s="333">
        <f t="shared" si="47"/>
        <v>100</v>
      </c>
    </row>
    <row r="614" spans="1:21" s="102" customFormat="1" ht="32.25" customHeight="1" x14ac:dyDescent="0.2">
      <c r="A614" s="99"/>
      <c r="B614" s="131"/>
      <c r="C614" s="132"/>
      <c r="D614" s="53"/>
      <c r="E614" s="123"/>
      <c r="F614" s="489" t="s">
        <v>400</v>
      </c>
      <c r="G614" s="489"/>
      <c r="H614" s="188" t="e">
        <f>#REF!+#REF!+#REF!+#REF!+#REF!+#REF!+#REF!+#REF!+#REF!+#REF!+#REF!+#REF!+#REF!+#REF!+#REF!</f>
        <v>#REF!</v>
      </c>
      <c r="I614" s="188" t="e">
        <f>#REF!+#REF!+#REF!+#REF!+#REF!+#REF!+#REF!+#REF!+#REF!+#REF!+#REF!+#REF!+#REF!+#REF!+#REF!+#REF!+#REF!+#REF!</f>
        <v>#REF!</v>
      </c>
      <c r="J614" s="188" t="e">
        <f>#REF!+#REF!+#REF!+#REF!+#REF!+#REF!+#REF!+#REF!+#REF!+#REF!+#REF!+#REF!+#REF!+#REF!+#REF!+#REF!+#REF!+#REF!</f>
        <v>#REF!</v>
      </c>
      <c r="K614" s="188" t="e">
        <f>#REF!+#REF!+#REF!+#REF!+#REF!+#REF!+#REF!+#REF!+#REF!+#REF!+#REF!+#REF!+#REF!+#REF!+#REF!+#REF!+#REF!+#REF!</f>
        <v>#REF!</v>
      </c>
      <c r="L614" s="188" t="e">
        <f>#REF!+#REF!+#REF!+#REF!+#REF!+#REF!+#REF!+#REF!+#REF!+#REF!+#REF!+#REF!+#REF!+#REF!+#REF!+#REF!+#REF!+#REF!</f>
        <v>#REF!</v>
      </c>
      <c r="M614" s="188" t="e">
        <f>#REF!+#REF!+#REF!+#REF!+#REF!+#REF!+#REF!+#REF!+#REF!+#REF!+#REF!+#REF!+#REF!+#REF!+#REF!+#REF!+#REF!+#REF!</f>
        <v>#REF!</v>
      </c>
      <c r="N614" s="188" t="e">
        <f>#REF!+#REF!+#REF!+#REF!+#REF!+#REF!+#REF!+#REF!+#REF!+#REF!+#REF!+#REF!+#REF!+#REF!+#REF!+#REF!+#REF!+#REF!</f>
        <v>#REF!</v>
      </c>
      <c r="O614" s="141" t="s">
        <v>488</v>
      </c>
      <c r="P614" s="139" t="s">
        <v>342</v>
      </c>
      <c r="Q614" s="139" t="s">
        <v>486</v>
      </c>
      <c r="R614" s="345" t="s">
        <v>321</v>
      </c>
      <c r="S614" s="255">
        <f>S615+S621</f>
        <v>5205500</v>
      </c>
      <c r="T614" s="255">
        <f>T615+T621</f>
        <v>2653902.8699999996</v>
      </c>
      <c r="U614" s="379">
        <f t="shared" si="47"/>
        <v>50.982669676303907</v>
      </c>
    </row>
    <row r="615" spans="1:21" s="102" customFormat="1" ht="36" customHeight="1" x14ac:dyDescent="0.2">
      <c r="A615" s="99"/>
      <c r="B615" s="131"/>
      <c r="C615" s="132"/>
      <c r="D615" s="53"/>
      <c r="E615" s="123"/>
      <c r="F615" s="490" t="s">
        <v>229</v>
      </c>
      <c r="G615" s="490"/>
      <c r="H615" s="188"/>
      <c r="I615" s="143"/>
      <c r="J615" s="143"/>
      <c r="K615" s="143"/>
      <c r="L615" s="143"/>
      <c r="M615" s="143"/>
      <c r="N615" s="143"/>
      <c r="O615" s="181" t="s">
        <v>488</v>
      </c>
      <c r="P615" s="133" t="s">
        <v>342</v>
      </c>
      <c r="Q615" s="133" t="s">
        <v>492</v>
      </c>
      <c r="R615" s="283" t="s">
        <v>321</v>
      </c>
      <c r="S615" s="298">
        <f>S618</f>
        <v>342200</v>
      </c>
      <c r="T615" s="298">
        <f>T618</f>
        <v>338196.19</v>
      </c>
      <c r="U615" s="333">
        <f t="shared" si="47"/>
        <v>98.829979544126246</v>
      </c>
    </row>
    <row r="616" spans="1:21" s="102" customFormat="1" ht="36" customHeight="1" x14ac:dyDescent="0.2">
      <c r="A616" s="99"/>
      <c r="B616" s="131"/>
      <c r="C616" s="132"/>
      <c r="D616" s="53"/>
      <c r="E616" s="123"/>
      <c r="F616" s="491" t="s">
        <v>236</v>
      </c>
      <c r="G616" s="492"/>
      <c r="H616" s="188"/>
      <c r="I616" s="143"/>
      <c r="J616" s="143"/>
      <c r="K616" s="143"/>
      <c r="L616" s="143"/>
      <c r="M616" s="143"/>
      <c r="N616" s="143"/>
      <c r="O616" s="181" t="s">
        <v>488</v>
      </c>
      <c r="P616" s="133" t="s">
        <v>342</v>
      </c>
      <c r="Q616" s="133" t="s">
        <v>524</v>
      </c>
      <c r="R616" s="283" t="s">
        <v>321</v>
      </c>
      <c r="S616" s="298">
        <f t="shared" ref="S616:T619" si="49">S617</f>
        <v>342200</v>
      </c>
      <c r="T616" s="298">
        <f t="shared" si="49"/>
        <v>338196.19</v>
      </c>
      <c r="U616" s="333">
        <f t="shared" si="47"/>
        <v>98.829979544126246</v>
      </c>
    </row>
    <row r="617" spans="1:21" s="102" customFormat="1" ht="55.5" customHeight="1" x14ac:dyDescent="0.2">
      <c r="A617" s="99"/>
      <c r="B617" s="131"/>
      <c r="C617" s="132"/>
      <c r="D617" s="53"/>
      <c r="E617" s="123"/>
      <c r="F617" s="491" t="s">
        <v>47</v>
      </c>
      <c r="G617" s="492"/>
      <c r="H617" s="188"/>
      <c r="I617" s="143"/>
      <c r="J617" s="143"/>
      <c r="K617" s="143"/>
      <c r="L617" s="143"/>
      <c r="M617" s="143"/>
      <c r="N617" s="143"/>
      <c r="O617" s="181" t="s">
        <v>488</v>
      </c>
      <c r="P617" s="133" t="s">
        <v>342</v>
      </c>
      <c r="Q617" s="133" t="s">
        <v>48</v>
      </c>
      <c r="R617" s="283" t="s">
        <v>321</v>
      </c>
      <c r="S617" s="298">
        <f t="shared" si="49"/>
        <v>342200</v>
      </c>
      <c r="T617" s="298">
        <f t="shared" si="49"/>
        <v>338196.19</v>
      </c>
      <c r="U617" s="333">
        <f t="shared" si="47"/>
        <v>98.829979544126246</v>
      </c>
    </row>
    <row r="618" spans="1:21" s="102" customFormat="1" ht="66" customHeight="1" x14ac:dyDescent="0.2">
      <c r="A618" s="99"/>
      <c r="B618" s="131"/>
      <c r="C618" s="132"/>
      <c r="D618" s="53"/>
      <c r="E618" s="123"/>
      <c r="F618" s="518" t="s">
        <v>104</v>
      </c>
      <c r="G618" s="484"/>
      <c r="H618" s="19"/>
      <c r="I618" s="28"/>
      <c r="J618" s="28"/>
      <c r="K618" s="28"/>
      <c r="L618" s="28"/>
      <c r="M618" s="28"/>
      <c r="N618" s="28"/>
      <c r="O618" s="116" t="s">
        <v>488</v>
      </c>
      <c r="P618" s="31" t="s">
        <v>342</v>
      </c>
      <c r="Q618" s="31" t="s">
        <v>49</v>
      </c>
      <c r="R618" s="165" t="s">
        <v>321</v>
      </c>
      <c r="S618" s="143">
        <f t="shared" si="49"/>
        <v>342200</v>
      </c>
      <c r="T618" s="143">
        <f t="shared" si="49"/>
        <v>338196.19</v>
      </c>
      <c r="U618" s="333">
        <f t="shared" si="47"/>
        <v>98.829979544126246</v>
      </c>
    </row>
    <row r="619" spans="1:21" s="102" customFormat="1" ht="50.25" customHeight="1" x14ac:dyDescent="0.2">
      <c r="A619" s="99"/>
      <c r="B619" s="131"/>
      <c r="C619" s="132"/>
      <c r="D619" s="53"/>
      <c r="E619" s="123"/>
      <c r="F619" s="503" t="s">
        <v>255</v>
      </c>
      <c r="G619" s="503"/>
      <c r="H619" s="19"/>
      <c r="I619" s="28"/>
      <c r="J619" s="28"/>
      <c r="K619" s="28"/>
      <c r="L619" s="28"/>
      <c r="M619" s="28"/>
      <c r="N619" s="28"/>
      <c r="O619" s="116" t="s">
        <v>488</v>
      </c>
      <c r="P619" s="31" t="s">
        <v>342</v>
      </c>
      <c r="Q619" s="31" t="s">
        <v>49</v>
      </c>
      <c r="R619" s="165" t="s">
        <v>382</v>
      </c>
      <c r="S619" s="143">
        <f t="shared" si="49"/>
        <v>342200</v>
      </c>
      <c r="T619" s="143">
        <f t="shared" si="49"/>
        <v>338196.19</v>
      </c>
      <c r="U619" s="333">
        <f t="shared" si="47"/>
        <v>98.829979544126246</v>
      </c>
    </row>
    <row r="620" spans="1:21" s="102" customFormat="1" ht="32.25" customHeight="1" x14ac:dyDescent="0.2">
      <c r="A620" s="99"/>
      <c r="B620" s="131"/>
      <c r="C620" s="132"/>
      <c r="D620" s="53"/>
      <c r="E620" s="123"/>
      <c r="F620" s="499" t="s">
        <v>466</v>
      </c>
      <c r="G620" s="500"/>
      <c r="H620" s="19"/>
      <c r="I620" s="28"/>
      <c r="J620" s="28"/>
      <c r="K620" s="28"/>
      <c r="L620" s="28"/>
      <c r="M620" s="28"/>
      <c r="N620" s="28"/>
      <c r="O620" s="116" t="s">
        <v>488</v>
      </c>
      <c r="P620" s="31" t="s">
        <v>342</v>
      </c>
      <c r="Q620" s="31" t="s">
        <v>49</v>
      </c>
      <c r="R620" s="165" t="s">
        <v>465</v>
      </c>
      <c r="S620" s="143">
        <v>342200</v>
      </c>
      <c r="T620" s="143">
        <v>338196.19</v>
      </c>
      <c r="U620" s="333">
        <f t="shared" si="47"/>
        <v>98.829979544126246</v>
      </c>
    </row>
    <row r="621" spans="1:21" s="102" customFormat="1" ht="32.25" customHeight="1" x14ac:dyDescent="0.2">
      <c r="A621" s="99"/>
      <c r="B621" s="131"/>
      <c r="C621" s="132"/>
      <c r="D621" s="53"/>
      <c r="E621" s="123"/>
      <c r="F621" s="482" t="s">
        <v>425</v>
      </c>
      <c r="G621" s="482"/>
      <c r="H621" s="482"/>
      <c r="I621" s="143"/>
      <c r="J621" s="143"/>
      <c r="K621" s="143"/>
      <c r="L621" s="143"/>
      <c r="M621" s="143"/>
      <c r="N621" s="143"/>
      <c r="O621" s="181" t="s">
        <v>488</v>
      </c>
      <c r="P621" s="133" t="s">
        <v>342</v>
      </c>
      <c r="Q621" s="133" t="s">
        <v>484</v>
      </c>
      <c r="R621" s="283" t="s">
        <v>321</v>
      </c>
      <c r="S621" s="253">
        <f>S622</f>
        <v>4863300</v>
      </c>
      <c r="T621" s="253">
        <f>T622</f>
        <v>2315706.6799999997</v>
      </c>
      <c r="U621" s="333">
        <f t="shared" si="47"/>
        <v>47.615953776242463</v>
      </c>
    </row>
    <row r="622" spans="1:21" s="102" customFormat="1" ht="32.25" customHeight="1" x14ac:dyDescent="0.2">
      <c r="A622" s="99"/>
      <c r="B622" s="131"/>
      <c r="C622" s="132"/>
      <c r="D622" s="53"/>
      <c r="E622" s="123"/>
      <c r="F622" s="482" t="s">
        <v>426</v>
      </c>
      <c r="G622" s="482"/>
      <c r="H622" s="221"/>
      <c r="I622" s="143"/>
      <c r="J622" s="143"/>
      <c r="K622" s="143"/>
      <c r="L622" s="143"/>
      <c r="M622" s="143"/>
      <c r="N622" s="143"/>
      <c r="O622" s="181" t="s">
        <v>488</v>
      </c>
      <c r="P622" s="133" t="s">
        <v>342</v>
      </c>
      <c r="Q622" s="133" t="s">
        <v>485</v>
      </c>
      <c r="R622" s="283" t="s">
        <v>321</v>
      </c>
      <c r="S622" s="253">
        <f>S624+S631+S639</f>
        <v>4863300</v>
      </c>
      <c r="T622" s="253">
        <f>T624+T631+T639</f>
        <v>2315706.6799999997</v>
      </c>
      <c r="U622" s="333">
        <f t="shared" si="47"/>
        <v>47.615953776242463</v>
      </c>
    </row>
    <row r="623" spans="1:21" s="102" customFormat="1" ht="44.25" customHeight="1" x14ac:dyDescent="0.2">
      <c r="A623" s="99"/>
      <c r="B623" s="131"/>
      <c r="C623" s="132"/>
      <c r="D623" s="53"/>
      <c r="E623" s="123"/>
      <c r="F623" s="480" t="s">
        <v>178</v>
      </c>
      <c r="G623" s="481"/>
      <c r="H623" s="221"/>
      <c r="I623" s="143"/>
      <c r="J623" s="143"/>
      <c r="K623" s="143"/>
      <c r="L623" s="143"/>
      <c r="M623" s="143"/>
      <c r="N623" s="143"/>
      <c r="O623" s="181" t="s">
        <v>488</v>
      </c>
      <c r="P623" s="133" t="s">
        <v>342</v>
      </c>
      <c r="Q623" s="133" t="s">
        <v>39</v>
      </c>
      <c r="R623" s="283" t="s">
        <v>319</v>
      </c>
      <c r="S623" s="253">
        <f>S624</f>
        <v>931100</v>
      </c>
      <c r="T623" s="253">
        <f>T624</f>
        <v>466426.09</v>
      </c>
      <c r="U623" s="333">
        <f t="shared" si="47"/>
        <v>50.09409193427129</v>
      </c>
    </row>
    <row r="624" spans="1:21" s="102" customFormat="1" ht="32.25" customHeight="1" x14ac:dyDescent="0.2">
      <c r="A624" s="99"/>
      <c r="B624" s="131"/>
      <c r="C624" s="132"/>
      <c r="D624" s="53"/>
      <c r="E624" s="123"/>
      <c r="F624" s="518" t="s">
        <v>433</v>
      </c>
      <c r="G624" s="484"/>
      <c r="H624" s="144"/>
      <c r="I624" s="143"/>
      <c r="J624" s="143"/>
      <c r="K624" s="143"/>
      <c r="L624" s="143"/>
      <c r="M624" s="143"/>
      <c r="N624" s="143"/>
      <c r="O624" s="181" t="s">
        <v>488</v>
      </c>
      <c r="P624" s="133" t="s">
        <v>342</v>
      </c>
      <c r="Q624" s="145" t="s">
        <v>51</v>
      </c>
      <c r="R624" s="347" t="s">
        <v>321</v>
      </c>
      <c r="S624" s="256">
        <f>S625+S627+S629</f>
        <v>931100</v>
      </c>
      <c r="T624" s="256">
        <f>T625+T627+T629</f>
        <v>466426.09</v>
      </c>
      <c r="U624" s="333">
        <f t="shared" si="47"/>
        <v>50.09409193427129</v>
      </c>
    </row>
    <row r="625" spans="1:21" s="102" customFormat="1" ht="32.25" customHeight="1" x14ac:dyDescent="0.2">
      <c r="A625" s="99"/>
      <c r="B625" s="131"/>
      <c r="C625" s="132"/>
      <c r="D625" s="53"/>
      <c r="E625" s="123"/>
      <c r="F625" s="483" t="s">
        <v>389</v>
      </c>
      <c r="G625" s="484"/>
      <c r="H625" s="144"/>
      <c r="I625" s="143"/>
      <c r="J625" s="143"/>
      <c r="K625" s="143"/>
      <c r="L625" s="143"/>
      <c r="M625" s="143"/>
      <c r="N625" s="143"/>
      <c r="O625" s="181" t="s">
        <v>488</v>
      </c>
      <c r="P625" s="133" t="s">
        <v>342</v>
      </c>
      <c r="Q625" s="145" t="s">
        <v>51</v>
      </c>
      <c r="R625" s="347" t="s">
        <v>390</v>
      </c>
      <c r="S625" s="256">
        <f>S626</f>
        <v>919900</v>
      </c>
      <c r="T625" s="256">
        <f>T626</f>
        <v>466426.09</v>
      </c>
      <c r="U625" s="333">
        <f t="shared" si="47"/>
        <v>50.703999347755193</v>
      </c>
    </row>
    <row r="626" spans="1:21" s="102" customFormat="1" ht="32.25" customHeight="1" x14ac:dyDescent="0.2">
      <c r="A626" s="99"/>
      <c r="B626" s="131"/>
      <c r="C626" s="132"/>
      <c r="D626" s="53"/>
      <c r="E626" s="123"/>
      <c r="F626" s="483" t="s">
        <v>464</v>
      </c>
      <c r="G626" s="484"/>
      <c r="H626" s="144"/>
      <c r="I626" s="143"/>
      <c r="J626" s="143"/>
      <c r="K626" s="143"/>
      <c r="L626" s="143"/>
      <c r="M626" s="143"/>
      <c r="N626" s="143"/>
      <c r="O626" s="181" t="s">
        <v>488</v>
      </c>
      <c r="P626" s="133" t="s">
        <v>342</v>
      </c>
      <c r="Q626" s="145" t="s">
        <v>51</v>
      </c>
      <c r="R626" s="347" t="s">
        <v>463</v>
      </c>
      <c r="S626" s="256">
        <v>919900</v>
      </c>
      <c r="T626" s="256">
        <v>466426.09</v>
      </c>
      <c r="U626" s="333">
        <f t="shared" si="47"/>
        <v>50.703999347755193</v>
      </c>
    </row>
    <row r="627" spans="1:21" s="102" customFormat="1" ht="32.25" customHeight="1" x14ac:dyDescent="0.2">
      <c r="A627" s="99"/>
      <c r="B627" s="131"/>
      <c r="C627" s="132"/>
      <c r="D627" s="53"/>
      <c r="E627" s="123"/>
      <c r="F627" s="482" t="s">
        <v>393</v>
      </c>
      <c r="G627" s="484"/>
      <c r="H627" s="144"/>
      <c r="I627" s="143"/>
      <c r="J627" s="143"/>
      <c r="K627" s="143"/>
      <c r="L627" s="143"/>
      <c r="M627" s="143"/>
      <c r="N627" s="143"/>
      <c r="O627" s="181" t="s">
        <v>488</v>
      </c>
      <c r="P627" s="133" t="s">
        <v>342</v>
      </c>
      <c r="Q627" s="145" t="s">
        <v>51</v>
      </c>
      <c r="R627" s="348">
        <v>200</v>
      </c>
      <c r="S627" s="256">
        <f>S628</f>
        <v>10200</v>
      </c>
      <c r="T627" s="256">
        <f>T628</f>
        <v>0</v>
      </c>
      <c r="U627" s="333">
        <f t="shared" si="47"/>
        <v>0</v>
      </c>
    </row>
    <row r="628" spans="1:21" s="102" customFormat="1" ht="50.25" customHeight="1" x14ac:dyDescent="0.2">
      <c r="A628" s="99"/>
      <c r="B628" s="131"/>
      <c r="C628" s="132"/>
      <c r="D628" s="53"/>
      <c r="E628" s="123"/>
      <c r="F628" s="482" t="s">
        <v>462</v>
      </c>
      <c r="G628" s="484"/>
      <c r="H628" s="144"/>
      <c r="I628" s="143"/>
      <c r="J628" s="143"/>
      <c r="K628" s="143"/>
      <c r="L628" s="143"/>
      <c r="M628" s="143"/>
      <c r="N628" s="143"/>
      <c r="O628" s="181" t="s">
        <v>488</v>
      </c>
      <c r="P628" s="133" t="s">
        <v>342</v>
      </c>
      <c r="Q628" s="145" t="s">
        <v>51</v>
      </c>
      <c r="R628" s="348">
        <v>240</v>
      </c>
      <c r="S628" s="256">
        <v>10200</v>
      </c>
      <c r="T628" s="256">
        <v>0</v>
      </c>
      <c r="U628" s="333">
        <f t="shared" si="47"/>
        <v>0</v>
      </c>
    </row>
    <row r="629" spans="1:21" s="102" customFormat="1" ht="34.5" customHeight="1" x14ac:dyDescent="0.2">
      <c r="A629" s="99"/>
      <c r="B629" s="131"/>
      <c r="C629" s="132"/>
      <c r="D629" s="53"/>
      <c r="E629" s="123"/>
      <c r="F629" s="499" t="s">
        <v>395</v>
      </c>
      <c r="G629" s="500"/>
      <c r="H629" s="144"/>
      <c r="I629" s="143"/>
      <c r="J629" s="143"/>
      <c r="K629" s="143"/>
      <c r="L629" s="143"/>
      <c r="M629" s="143"/>
      <c r="N629" s="143"/>
      <c r="O629" s="181" t="s">
        <v>488</v>
      </c>
      <c r="P629" s="133" t="s">
        <v>342</v>
      </c>
      <c r="Q629" s="145" t="s">
        <v>51</v>
      </c>
      <c r="R629" s="348">
        <v>800</v>
      </c>
      <c r="S629" s="256">
        <f>S630</f>
        <v>1000</v>
      </c>
      <c r="T629" s="256">
        <f>T630</f>
        <v>0</v>
      </c>
      <c r="U629" s="333">
        <f t="shared" si="47"/>
        <v>0</v>
      </c>
    </row>
    <row r="630" spans="1:21" s="102" customFormat="1" ht="31.5" customHeight="1" x14ac:dyDescent="0.2">
      <c r="A630" s="99"/>
      <c r="B630" s="131"/>
      <c r="C630" s="132"/>
      <c r="D630" s="53"/>
      <c r="E630" s="123"/>
      <c r="F630" s="499" t="s">
        <v>467</v>
      </c>
      <c r="G630" s="500"/>
      <c r="H630" s="144"/>
      <c r="I630" s="143"/>
      <c r="J630" s="143"/>
      <c r="K630" s="143"/>
      <c r="L630" s="143"/>
      <c r="M630" s="143"/>
      <c r="N630" s="143"/>
      <c r="O630" s="181" t="s">
        <v>488</v>
      </c>
      <c r="P630" s="133" t="s">
        <v>342</v>
      </c>
      <c r="Q630" s="145" t="s">
        <v>51</v>
      </c>
      <c r="R630" s="348">
        <v>850</v>
      </c>
      <c r="S630" s="256">
        <v>1000</v>
      </c>
      <c r="T630" s="256">
        <v>0</v>
      </c>
      <c r="U630" s="333">
        <f t="shared" si="47"/>
        <v>0</v>
      </c>
    </row>
    <row r="631" spans="1:21" s="102" customFormat="1" ht="32.25" customHeight="1" x14ac:dyDescent="0.2">
      <c r="A631" s="99"/>
      <c r="B631" s="131"/>
      <c r="C631" s="132"/>
      <c r="D631" s="53"/>
      <c r="E631" s="123"/>
      <c r="F631" s="483" t="s">
        <v>432</v>
      </c>
      <c r="G631" s="483"/>
      <c r="H631" s="144"/>
      <c r="I631" s="143"/>
      <c r="J631" s="143"/>
      <c r="K631" s="143"/>
      <c r="L631" s="143"/>
      <c r="M631" s="143"/>
      <c r="N631" s="143"/>
      <c r="O631" s="181" t="s">
        <v>488</v>
      </c>
      <c r="P631" s="133" t="s">
        <v>342</v>
      </c>
      <c r="Q631" s="145" t="s">
        <v>52</v>
      </c>
      <c r="R631" s="347" t="s">
        <v>321</v>
      </c>
      <c r="S631" s="256">
        <f>S632+S634+S636</f>
        <v>3532200</v>
      </c>
      <c r="T631" s="256">
        <f>T632+T634+T636</f>
        <v>1670038.94</v>
      </c>
      <c r="U631" s="333">
        <f t="shared" si="47"/>
        <v>47.280418436102146</v>
      </c>
    </row>
    <row r="632" spans="1:21" s="102" customFormat="1" ht="32.25" customHeight="1" x14ac:dyDescent="0.2">
      <c r="A632" s="99"/>
      <c r="B632" s="131"/>
      <c r="C632" s="132"/>
      <c r="D632" s="53"/>
      <c r="E632" s="123"/>
      <c r="F632" s="483" t="s">
        <v>389</v>
      </c>
      <c r="G632" s="484"/>
      <c r="H632" s="144"/>
      <c r="I632" s="143"/>
      <c r="J632" s="143"/>
      <c r="K632" s="143"/>
      <c r="L632" s="143"/>
      <c r="M632" s="143"/>
      <c r="N632" s="143"/>
      <c r="O632" s="181" t="s">
        <v>488</v>
      </c>
      <c r="P632" s="133" t="s">
        <v>342</v>
      </c>
      <c r="Q632" s="145" t="s">
        <v>52</v>
      </c>
      <c r="R632" s="347" t="s">
        <v>390</v>
      </c>
      <c r="S632" s="256">
        <f>S633</f>
        <v>3218200</v>
      </c>
      <c r="T632" s="256">
        <f>T633</f>
        <v>1555514.44</v>
      </c>
      <c r="U632" s="333">
        <f t="shared" si="47"/>
        <v>48.334921384624948</v>
      </c>
    </row>
    <row r="633" spans="1:21" s="102" customFormat="1" ht="32.25" customHeight="1" x14ac:dyDescent="0.2">
      <c r="A633" s="99"/>
      <c r="B633" s="131"/>
      <c r="C633" s="132"/>
      <c r="D633" s="53"/>
      <c r="E633" s="123"/>
      <c r="F633" s="483" t="s">
        <v>464</v>
      </c>
      <c r="G633" s="484"/>
      <c r="H633" s="144"/>
      <c r="I633" s="143"/>
      <c r="J633" s="143"/>
      <c r="K633" s="143"/>
      <c r="L633" s="143"/>
      <c r="M633" s="143"/>
      <c r="N633" s="143"/>
      <c r="O633" s="181" t="s">
        <v>488</v>
      </c>
      <c r="P633" s="133" t="s">
        <v>342</v>
      </c>
      <c r="Q633" s="145" t="s">
        <v>52</v>
      </c>
      <c r="R633" s="347" t="s">
        <v>463</v>
      </c>
      <c r="S633" s="256">
        <v>3218200</v>
      </c>
      <c r="T633" s="256">
        <v>1555514.44</v>
      </c>
      <c r="U633" s="333">
        <f t="shared" si="47"/>
        <v>48.334921384624948</v>
      </c>
    </row>
    <row r="634" spans="1:21" s="102" customFormat="1" ht="32.25" customHeight="1" x14ac:dyDescent="0.2">
      <c r="A634" s="99"/>
      <c r="B634" s="131"/>
      <c r="C634" s="132"/>
      <c r="D634" s="53"/>
      <c r="E634" s="123"/>
      <c r="F634" s="482" t="s">
        <v>393</v>
      </c>
      <c r="G634" s="484"/>
      <c r="H634" s="144"/>
      <c r="I634" s="143"/>
      <c r="J634" s="143"/>
      <c r="K634" s="143"/>
      <c r="L634" s="143"/>
      <c r="M634" s="143"/>
      <c r="N634" s="143"/>
      <c r="O634" s="181" t="s">
        <v>488</v>
      </c>
      <c r="P634" s="133" t="s">
        <v>342</v>
      </c>
      <c r="Q634" s="145" t="s">
        <v>52</v>
      </c>
      <c r="R634" s="348">
        <v>200</v>
      </c>
      <c r="S634" s="256">
        <f>S635</f>
        <v>312500</v>
      </c>
      <c r="T634" s="256">
        <f>T635</f>
        <v>114524.5</v>
      </c>
      <c r="U634" s="333">
        <f t="shared" si="47"/>
        <v>36.647839999999995</v>
      </c>
    </row>
    <row r="635" spans="1:21" s="102" customFormat="1" ht="53.25" customHeight="1" x14ac:dyDescent="0.2">
      <c r="A635" s="99"/>
      <c r="B635" s="131"/>
      <c r="C635" s="132"/>
      <c r="D635" s="53"/>
      <c r="E635" s="123"/>
      <c r="F635" s="482" t="s">
        <v>462</v>
      </c>
      <c r="G635" s="484"/>
      <c r="H635" s="144"/>
      <c r="I635" s="143"/>
      <c r="J635" s="143"/>
      <c r="K635" s="143"/>
      <c r="L635" s="143"/>
      <c r="M635" s="143"/>
      <c r="N635" s="143"/>
      <c r="O635" s="181" t="s">
        <v>488</v>
      </c>
      <c r="P635" s="133" t="s">
        <v>342</v>
      </c>
      <c r="Q635" s="145" t="s">
        <v>52</v>
      </c>
      <c r="R635" s="348">
        <v>240</v>
      </c>
      <c r="S635" s="256">
        <v>312500</v>
      </c>
      <c r="T635" s="256">
        <v>114524.5</v>
      </c>
      <c r="U635" s="333">
        <f t="shared" si="47"/>
        <v>36.647839999999995</v>
      </c>
    </row>
    <row r="636" spans="1:21" s="102" customFormat="1" ht="27" customHeight="1" x14ac:dyDescent="0.2">
      <c r="A636" s="99"/>
      <c r="B636" s="131"/>
      <c r="C636" s="132"/>
      <c r="D636" s="53"/>
      <c r="E636" s="123"/>
      <c r="F636" s="499" t="s">
        <v>395</v>
      </c>
      <c r="G636" s="500"/>
      <c r="H636" s="144"/>
      <c r="I636" s="143"/>
      <c r="J636" s="143"/>
      <c r="K636" s="143"/>
      <c r="L636" s="143"/>
      <c r="M636" s="143"/>
      <c r="N636" s="143"/>
      <c r="O636" s="181" t="s">
        <v>488</v>
      </c>
      <c r="P636" s="133" t="s">
        <v>342</v>
      </c>
      <c r="Q636" s="145" t="s">
        <v>52</v>
      </c>
      <c r="R636" s="348">
        <v>800</v>
      </c>
      <c r="S636" s="256">
        <f>S637</f>
        <v>1500</v>
      </c>
      <c r="T636" s="256">
        <f>T637</f>
        <v>0</v>
      </c>
      <c r="U636" s="333">
        <f t="shared" si="47"/>
        <v>0</v>
      </c>
    </row>
    <row r="637" spans="1:21" s="102" customFormat="1" ht="31.5" customHeight="1" x14ac:dyDescent="0.2">
      <c r="A637" s="99"/>
      <c r="B637" s="131"/>
      <c r="C637" s="132"/>
      <c r="D637" s="53"/>
      <c r="E637" s="123"/>
      <c r="F637" s="499" t="s">
        <v>467</v>
      </c>
      <c r="G637" s="500"/>
      <c r="H637" s="144"/>
      <c r="I637" s="143"/>
      <c r="J637" s="143"/>
      <c r="K637" s="143"/>
      <c r="L637" s="143"/>
      <c r="M637" s="143"/>
      <c r="N637" s="143"/>
      <c r="O637" s="181" t="s">
        <v>488</v>
      </c>
      <c r="P637" s="133" t="s">
        <v>342</v>
      </c>
      <c r="Q637" s="145" t="s">
        <v>52</v>
      </c>
      <c r="R637" s="348">
        <v>850</v>
      </c>
      <c r="S637" s="256">
        <v>1500</v>
      </c>
      <c r="T637" s="256">
        <v>0</v>
      </c>
      <c r="U637" s="333">
        <f t="shared" si="47"/>
        <v>0</v>
      </c>
    </row>
    <row r="638" spans="1:21" s="102" customFormat="1" ht="50.25" customHeight="1" x14ac:dyDescent="0.2">
      <c r="A638" s="99"/>
      <c r="B638" s="131"/>
      <c r="C638" s="132"/>
      <c r="D638" s="53"/>
      <c r="E638" s="123"/>
      <c r="F638" s="507" t="s">
        <v>50</v>
      </c>
      <c r="G638" s="508"/>
      <c r="H638" s="144"/>
      <c r="I638" s="143"/>
      <c r="J638" s="143"/>
      <c r="K638" s="143"/>
      <c r="L638" s="143"/>
      <c r="M638" s="143"/>
      <c r="N638" s="143"/>
      <c r="O638" s="181" t="s">
        <v>488</v>
      </c>
      <c r="P638" s="133" t="s">
        <v>342</v>
      </c>
      <c r="Q638" s="145" t="s">
        <v>53</v>
      </c>
      <c r="R638" s="283" t="s">
        <v>321</v>
      </c>
      <c r="S638" s="256">
        <f t="shared" ref="S638:T640" si="50">S639</f>
        <v>400000</v>
      </c>
      <c r="T638" s="256">
        <f t="shared" si="50"/>
        <v>179241.65</v>
      </c>
      <c r="U638" s="333">
        <f t="shared" si="47"/>
        <v>44.810412499999998</v>
      </c>
    </row>
    <row r="639" spans="1:21" s="102" customFormat="1" ht="111.75" customHeight="1" x14ac:dyDescent="0.2">
      <c r="A639" s="99"/>
      <c r="B639" s="131"/>
      <c r="C639" s="132"/>
      <c r="D639" s="53"/>
      <c r="E639" s="123"/>
      <c r="F639" s="482" t="s">
        <v>526</v>
      </c>
      <c r="G639" s="482"/>
      <c r="H639" s="143"/>
      <c r="I639" s="143"/>
      <c r="J639" s="143"/>
      <c r="K639" s="143"/>
      <c r="L639" s="143"/>
      <c r="M639" s="143"/>
      <c r="N639" s="143"/>
      <c r="O639" s="181" t="s">
        <v>488</v>
      </c>
      <c r="P639" s="133" t="s">
        <v>342</v>
      </c>
      <c r="Q639" s="145" t="s">
        <v>53</v>
      </c>
      <c r="R639" s="283" t="s">
        <v>321</v>
      </c>
      <c r="S639" s="256">
        <f t="shared" si="50"/>
        <v>400000</v>
      </c>
      <c r="T639" s="256">
        <f t="shared" si="50"/>
        <v>179241.65</v>
      </c>
      <c r="U639" s="333">
        <f t="shared" si="47"/>
        <v>44.810412499999998</v>
      </c>
    </row>
    <row r="640" spans="1:21" s="102" customFormat="1" ht="35.25" customHeight="1" x14ac:dyDescent="0.2">
      <c r="A640" s="99"/>
      <c r="B640" s="131"/>
      <c r="C640" s="132"/>
      <c r="D640" s="53"/>
      <c r="E640" s="123"/>
      <c r="F640" s="482" t="s">
        <v>393</v>
      </c>
      <c r="G640" s="484"/>
      <c r="H640" s="143"/>
      <c r="I640" s="143"/>
      <c r="J640" s="143"/>
      <c r="K640" s="143"/>
      <c r="L640" s="143"/>
      <c r="M640" s="143"/>
      <c r="N640" s="143"/>
      <c r="O640" s="181" t="s">
        <v>488</v>
      </c>
      <c r="P640" s="133" t="s">
        <v>342</v>
      </c>
      <c r="Q640" s="145" t="s">
        <v>53</v>
      </c>
      <c r="R640" s="283" t="s">
        <v>392</v>
      </c>
      <c r="S640" s="256">
        <f t="shared" si="50"/>
        <v>400000</v>
      </c>
      <c r="T640" s="256">
        <f t="shared" si="50"/>
        <v>179241.65</v>
      </c>
      <c r="U640" s="333">
        <f t="shared" si="47"/>
        <v>44.810412499999998</v>
      </c>
    </row>
    <row r="641" spans="1:21" s="102" customFormat="1" ht="49.5" customHeight="1" x14ac:dyDescent="0.2">
      <c r="A641" s="99"/>
      <c r="B641" s="131"/>
      <c r="C641" s="132"/>
      <c r="D641" s="53"/>
      <c r="E641" s="123"/>
      <c r="F641" s="482" t="s">
        <v>462</v>
      </c>
      <c r="G641" s="484"/>
      <c r="H641" s="143"/>
      <c r="I641" s="143"/>
      <c r="J641" s="143"/>
      <c r="K641" s="143"/>
      <c r="L641" s="143"/>
      <c r="M641" s="143"/>
      <c r="N641" s="143"/>
      <c r="O641" s="181" t="s">
        <v>488</v>
      </c>
      <c r="P641" s="133" t="s">
        <v>342</v>
      </c>
      <c r="Q641" s="145" t="s">
        <v>53</v>
      </c>
      <c r="R641" s="283" t="s">
        <v>461</v>
      </c>
      <c r="S641" s="256">
        <v>400000</v>
      </c>
      <c r="T641" s="256">
        <v>179241.65</v>
      </c>
      <c r="U641" s="333">
        <f t="shared" si="47"/>
        <v>44.810412499999998</v>
      </c>
    </row>
    <row r="642" spans="1:21" s="102" customFormat="1" ht="32.25" customHeight="1" x14ac:dyDescent="0.2">
      <c r="A642" s="99"/>
      <c r="B642" s="131"/>
      <c r="C642" s="132"/>
      <c r="D642" s="53"/>
      <c r="E642" s="123"/>
      <c r="F642" s="489" t="s">
        <v>355</v>
      </c>
      <c r="G642" s="489"/>
      <c r="H642" s="188"/>
      <c r="I642" s="188"/>
      <c r="J642" s="188"/>
      <c r="K642" s="188"/>
      <c r="L642" s="188"/>
      <c r="M642" s="143"/>
      <c r="N642" s="143">
        <f>M642-H642</f>
        <v>0</v>
      </c>
      <c r="O642" s="141" t="s">
        <v>488</v>
      </c>
      <c r="P642" s="139" t="s">
        <v>354</v>
      </c>
      <c r="Q642" s="139" t="s">
        <v>486</v>
      </c>
      <c r="R642" s="345" t="s">
        <v>321</v>
      </c>
      <c r="S642" s="254">
        <f t="shared" ref="S642:T644" si="51">S643</f>
        <v>890000</v>
      </c>
      <c r="T642" s="254">
        <f t="shared" si="51"/>
        <v>98172.4</v>
      </c>
      <c r="U642" s="379">
        <f t="shared" si="47"/>
        <v>11.030606741573033</v>
      </c>
    </row>
    <row r="643" spans="1:21" s="102" customFormat="1" ht="32.25" customHeight="1" x14ac:dyDescent="0.2">
      <c r="A643" s="99"/>
      <c r="B643" s="131"/>
      <c r="C643" s="132"/>
      <c r="D643" s="53"/>
      <c r="E643" s="123"/>
      <c r="F643" s="482" t="s">
        <v>402</v>
      </c>
      <c r="G643" s="482"/>
      <c r="H643" s="143" t="e">
        <f>#REF!+#REF!+#REF!+#REF!+#REF!+#REF!+#REF!</f>
        <v>#REF!</v>
      </c>
      <c r="I643" s="143" t="e">
        <f>#REF!+#REF!+#REF!+#REF!+#REF!+#REF!+#REF!</f>
        <v>#REF!</v>
      </c>
      <c r="J643" s="143" t="e">
        <f>#REF!+#REF!+#REF!+#REF!+#REF!+#REF!+#REF!</f>
        <v>#REF!</v>
      </c>
      <c r="K643" s="143" t="e">
        <f>#REF!+#REF!+#REF!+#REF!+#REF!+#REF!+#REF!</f>
        <v>#REF!</v>
      </c>
      <c r="L643" s="143" t="e">
        <f>#REF!+#REF!+#REF!+#REF!+#REF!+#REF!+#REF!</f>
        <v>#REF!</v>
      </c>
      <c r="M643" s="143" t="e">
        <f>#REF!+#REF!+#REF!+#REF!+#REF!+#REF!+#REF!</f>
        <v>#REF!</v>
      </c>
      <c r="N643" s="143" t="e">
        <f>#REF!+#REF!+#REF!+#REF!+#REF!+#REF!+#REF!</f>
        <v>#REF!</v>
      </c>
      <c r="O643" s="181" t="s">
        <v>488</v>
      </c>
      <c r="P643" s="133" t="s">
        <v>358</v>
      </c>
      <c r="Q643" s="133" t="s">
        <v>486</v>
      </c>
      <c r="R643" s="283" t="s">
        <v>321</v>
      </c>
      <c r="S643" s="253">
        <f t="shared" si="51"/>
        <v>890000</v>
      </c>
      <c r="T643" s="253">
        <f t="shared" si="51"/>
        <v>98172.4</v>
      </c>
      <c r="U643" s="333">
        <f t="shared" si="47"/>
        <v>11.030606741573033</v>
      </c>
    </row>
    <row r="644" spans="1:21" s="102" customFormat="1" ht="32.25" customHeight="1" x14ac:dyDescent="0.2">
      <c r="A644" s="99"/>
      <c r="B644" s="131"/>
      <c r="C644" s="132"/>
      <c r="D644" s="53"/>
      <c r="E644" s="123"/>
      <c r="F644" s="482" t="s">
        <v>425</v>
      </c>
      <c r="G644" s="482"/>
      <c r="H644" s="482"/>
      <c r="I644" s="143"/>
      <c r="J644" s="143"/>
      <c r="K644" s="143"/>
      <c r="L644" s="143"/>
      <c r="M644" s="143"/>
      <c r="N644" s="143"/>
      <c r="O644" s="181" t="s">
        <v>488</v>
      </c>
      <c r="P644" s="133" t="s">
        <v>358</v>
      </c>
      <c r="Q644" s="133" t="s">
        <v>484</v>
      </c>
      <c r="R644" s="283" t="s">
        <v>321</v>
      </c>
      <c r="S644" s="253">
        <f t="shared" si="51"/>
        <v>890000</v>
      </c>
      <c r="T644" s="253">
        <f t="shared" si="51"/>
        <v>98172.4</v>
      </c>
      <c r="U644" s="333">
        <f t="shared" si="47"/>
        <v>11.030606741573033</v>
      </c>
    </row>
    <row r="645" spans="1:21" s="102" customFormat="1" ht="32.25" customHeight="1" x14ac:dyDescent="0.2">
      <c r="A645" s="99"/>
      <c r="B645" s="131"/>
      <c r="C645" s="132"/>
      <c r="D645" s="53"/>
      <c r="E645" s="123"/>
      <c r="F645" s="482" t="s">
        <v>426</v>
      </c>
      <c r="G645" s="482"/>
      <c r="H645" s="221"/>
      <c r="I645" s="143"/>
      <c r="J645" s="143"/>
      <c r="K645" s="143"/>
      <c r="L645" s="143"/>
      <c r="M645" s="143"/>
      <c r="N645" s="143"/>
      <c r="O645" s="181" t="s">
        <v>488</v>
      </c>
      <c r="P645" s="133" t="s">
        <v>358</v>
      </c>
      <c r="Q645" s="133" t="s">
        <v>485</v>
      </c>
      <c r="R645" s="283" t="s">
        <v>321</v>
      </c>
      <c r="S645" s="253">
        <f>S647</f>
        <v>890000</v>
      </c>
      <c r="T645" s="253">
        <f>T647</f>
        <v>98172.4</v>
      </c>
      <c r="U645" s="333">
        <f t="shared" si="47"/>
        <v>11.030606741573033</v>
      </c>
    </row>
    <row r="646" spans="1:21" s="102" customFormat="1" ht="47.25" customHeight="1" x14ac:dyDescent="0.2">
      <c r="A646" s="99"/>
      <c r="B646" s="131"/>
      <c r="C646" s="132"/>
      <c r="D646" s="53"/>
      <c r="E646" s="123"/>
      <c r="F646" s="480" t="s">
        <v>50</v>
      </c>
      <c r="G646" s="481"/>
      <c r="H646" s="221"/>
      <c r="I646" s="143"/>
      <c r="J646" s="143"/>
      <c r="K646" s="143"/>
      <c r="L646" s="143"/>
      <c r="M646" s="143"/>
      <c r="N646" s="143"/>
      <c r="O646" s="181" t="s">
        <v>488</v>
      </c>
      <c r="P646" s="133" t="s">
        <v>358</v>
      </c>
      <c r="Q646" s="133" t="s">
        <v>39</v>
      </c>
      <c r="R646" s="283" t="s">
        <v>321</v>
      </c>
      <c r="S646" s="253">
        <f t="shared" ref="S646:T648" si="52">S647</f>
        <v>890000</v>
      </c>
      <c r="T646" s="253">
        <f t="shared" si="52"/>
        <v>98172.4</v>
      </c>
      <c r="U646" s="333">
        <f t="shared" si="47"/>
        <v>11.030606741573033</v>
      </c>
    </row>
    <row r="647" spans="1:21" s="102" customFormat="1" ht="53.25" customHeight="1" x14ac:dyDescent="0.2">
      <c r="A647" s="99"/>
      <c r="B647" s="131"/>
      <c r="C647" s="132"/>
      <c r="D647" s="53"/>
      <c r="E647" s="123"/>
      <c r="F647" s="490" t="s">
        <v>445</v>
      </c>
      <c r="G647" s="490"/>
      <c r="H647" s="143"/>
      <c r="I647" s="143"/>
      <c r="J647" s="143"/>
      <c r="K647" s="143"/>
      <c r="L647" s="143"/>
      <c r="M647" s="143"/>
      <c r="N647" s="143"/>
      <c r="O647" s="181" t="s">
        <v>488</v>
      </c>
      <c r="P647" s="133" t="s">
        <v>358</v>
      </c>
      <c r="Q647" s="133" t="s">
        <v>186</v>
      </c>
      <c r="R647" s="283" t="s">
        <v>321</v>
      </c>
      <c r="S647" s="253">
        <f t="shared" si="52"/>
        <v>890000</v>
      </c>
      <c r="T647" s="253">
        <f t="shared" si="52"/>
        <v>98172.4</v>
      </c>
      <c r="U647" s="333">
        <f t="shared" si="47"/>
        <v>11.030606741573033</v>
      </c>
    </row>
    <row r="648" spans="1:21" s="102" customFormat="1" ht="32.25" customHeight="1" x14ac:dyDescent="0.2">
      <c r="A648" s="99"/>
      <c r="B648" s="131"/>
      <c r="C648" s="132"/>
      <c r="D648" s="53"/>
      <c r="E648" s="123"/>
      <c r="F648" s="482" t="s">
        <v>393</v>
      </c>
      <c r="G648" s="488"/>
      <c r="H648" s="143"/>
      <c r="I648" s="143"/>
      <c r="J648" s="143"/>
      <c r="K648" s="143"/>
      <c r="L648" s="143"/>
      <c r="M648" s="143"/>
      <c r="N648" s="143"/>
      <c r="O648" s="181" t="s">
        <v>488</v>
      </c>
      <c r="P648" s="133" t="s">
        <v>358</v>
      </c>
      <c r="Q648" s="133" t="s">
        <v>186</v>
      </c>
      <c r="R648" s="283" t="s">
        <v>392</v>
      </c>
      <c r="S648" s="253">
        <f t="shared" si="52"/>
        <v>890000</v>
      </c>
      <c r="T648" s="253">
        <f t="shared" si="52"/>
        <v>98172.4</v>
      </c>
      <c r="U648" s="333">
        <f t="shared" si="47"/>
        <v>11.030606741573033</v>
      </c>
    </row>
    <row r="649" spans="1:21" s="102" customFormat="1" ht="46.5" customHeight="1" x14ac:dyDescent="0.2">
      <c r="A649" s="99"/>
      <c r="B649" s="131"/>
      <c r="C649" s="132"/>
      <c r="D649" s="53"/>
      <c r="E649" s="123"/>
      <c r="F649" s="482" t="s">
        <v>462</v>
      </c>
      <c r="G649" s="484"/>
      <c r="H649" s="143"/>
      <c r="I649" s="143"/>
      <c r="J649" s="143"/>
      <c r="K649" s="143"/>
      <c r="L649" s="143"/>
      <c r="M649" s="143"/>
      <c r="N649" s="143"/>
      <c r="O649" s="181" t="s">
        <v>488</v>
      </c>
      <c r="P649" s="133" t="s">
        <v>358</v>
      </c>
      <c r="Q649" s="133" t="s">
        <v>186</v>
      </c>
      <c r="R649" s="283" t="s">
        <v>461</v>
      </c>
      <c r="S649" s="253">
        <v>890000</v>
      </c>
      <c r="T649" s="253">
        <v>98172.4</v>
      </c>
      <c r="U649" s="333">
        <f t="shared" si="47"/>
        <v>11.030606741573033</v>
      </c>
    </row>
    <row r="650" spans="1:21" s="102" customFormat="1" ht="24.75" customHeight="1" x14ac:dyDescent="0.2">
      <c r="A650" s="99"/>
      <c r="B650" s="131"/>
      <c r="C650" s="132"/>
      <c r="D650" s="53"/>
      <c r="E650" s="123"/>
      <c r="F650" s="504" t="s">
        <v>272</v>
      </c>
      <c r="G650" s="484"/>
      <c r="H650" s="188"/>
      <c r="I650" s="188"/>
      <c r="J650" s="188"/>
      <c r="K650" s="188"/>
      <c r="L650" s="188"/>
      <c r="M650" s="188"/>
      <c r="N650" s="188"/>
      <c r="O650" s="141" t="s">
        <v>488</v>
      </c>
      <c r="P650" s="139" t="s">
        <v>352</v>
      </c>
      <c r="Q650" s="139" t="s">
        <v>486</v>
      </c>
      <c r="R650" s="345" t="s">
        <v>321</v>
      </c>
      <c r="S650" s="254">
        <f t="shared" ref="S650:T656" si="53">S651</f>
        <v>75000</v>
      </c>
      <c r="T650" s="254">
        <f t="shared" si="53"/>
        <v>70000</v>
      </c>
      <c r="U650" s="379">
        <f t="shared" si="47"/>
        <v>93.333333333333329</v>
      </c>
    </row>
    <row r="651" spans="1:21" s="102" customFormat="1" ht="53.25" customHeight="1" x14ac:dyDescent="0.2">
      <c r="A651" s="99"/>
      <c r="B651" s="131"/>
      <c r="C651" s="132"/>
      <c r="D651" s="53"/>
      <c r="E651" s="123"/>
      <c r="F651" s="505" t="s">
        <v>62</v>
      </c>
      <c r="G651" s="506"/>
      <c r="H651" s="289"/>
      <c r="I651" s="289"/>
      <c r="J651" s="289"/>
      <c r="K651" s="289"/>
      <c r="L651" s="289"/>
      <c r="M651" s="289"/>
      <c r="N651" s="289"/>
      <c r="O651" s="290" t="s">
        <v>488</v>
      </c>
      <c r="P651" s="160" t="s">
        <v>63</v>
      </c>
      <c r="Q651" s="160" t="s">
        <v>486</v>
      </c>
      <c r="R651" s="350" t="s">
        <v>321</v>
      </c>
      <c r="S651" s="188">
        <f t="shared" si="53"/>
        <v>75000</v>
      </c>
      <c r="T651" s="188">
        <f t="shared" si="53"/>
        <v>70000</v>
      </c>
      <c r="U651" s="379">
        <f t="shared" si="47"/>
        <v>93.333333333333329</v>
      </c>
    </row>
    <row r="652" spans="1:21" s="102" customFormat="1" ht="51.75" customHeight="1" x14ac:dyDescent="0.2">
      <c r="A652" s="99"/>
      <c r="B652" s="131"/>
      <c r="C652" s="132"/>
      <c r="D652" s="53"/>
      <c r="E652" s="123"/>
      <c r="F652" s="499" t="s">
        <v>64</v>
      </c>
      <c r="G652" s="500"/>
      <c r="H652" s="143"/>
      <c r="I652" s="143"/>
      <c r="J652" s="143"/>
      <c r="K652" s="143"/>
      <c r="L652" s="143"/>
      <c r="M652" s="143"/>
      <c r="N652" s="143"/>
      <c r="O652" s="181" t="s">
        <v>488</v>
      </c>
      <c r="P652" s="31" t="s">
        <v>63</v>
      </c>
      <c r="Q652" s="31" t="s">
        <v>65</v>
      </c>
      <c r="R652" s="165" t="s">
        <v>321</v>
      </c>
      <c r="S652" s="143">
        <f t="shared" si="53"/>
        <v>75000</v>
      </c>
      <c r="T652" s="143">
        <f t="shared" si="53"/>
        <v>70000</v>
      </c>
      <c r="U652" s="333">
        <f t="shared" si="47"/>
        <v>93.333333333333329</v>
      </c>
    </row>
    <row r="653" spans="1:21" s="102" customFormat="1" ht="32.25" customHeight="1" x14ac:dyDescent="0.2">
      <c r="A653" s="99"/>
      <c r="B653" s="131"/>
      <c r="C653" s="132"/>
      <c r="D653" s="53"/>
      <c r="E653" s="123"/>
      <c r="F653" s="499" t="s">
        <v>220</v>
      </c>
      <c r="G653" s="500"/>
      <c r="H653" s="143"/>
      <c r="I653" s="143"/>
      <c r="J653" s="143"/>
      <c r="K653" s="143"/>
      <c r="L653" s="143"/>
      <c r="M653" s="143"/>
      <c r="N653" s="143"/>
      <c r="O653" s="181" t="s">
        <v>488</v>
      </c>
      <c r="P653" s="31" t="s">
        <v>63</v>
      </c>
      <c r="Q653" s="31" t="s">
        <v>66</v>
      </c>
      <c r="R653" s="165" t="s">
        <v>321</v>
      </c>
      <c r="S653" s="143">
        <f t="shared" si="53"/>
        <v>75000</v>
      </c>
      <c r="T653" s="143">
        <f t="shared" si="53"/>
        <v>70000</v>
      </c>
      <c r="U653" s="333">
        <f t="shared" ref="U653:U701" si="54">T653/S653*100</f>
        <v>93.333333333333329</v>
      </c>
    </row>
    <row r="654" spans="1:21" s="102" customFormat="1" ht="53.25" customHeight="1" x14ac:dyDescent="0.2">
      <c r="A654" s="99"/>
      <c r="B654" s="131"/>
      <c r="C654" s="132"/>
      <c r="D654" s="53"/>
      <c r="E654" s="123"/>
      <c r="F654" s="499" t="s">
        <v>67</v>
      </c>
      <c r="G654" s="500"/>
      <c r="H654" s="143"/>
      <c r="I654" s="143"/>
      <c r="J654" s="143"/>
      <c r="K654" s="143"/>
      <c r="L654" s="143"/>
      <c r="M654" s="143"/>
      <c r="N654" s="143"/>
      <c r="O654" s="181" t="s">
        <v>488</v>
      </c>
      <c r="P654" s="31" t="s">
        <v>63</v>
      </c>
      <c r="Q654" s="31" t="s">
        <v>68</v>
      </c>
      <c r="R654" s="165" t="s">
        <v>321</v>
      </c>
      <c r="S654" s="143">
        <f t="shared" si="53"/>
        <v>75000</v>
      </c>
      <c r="T654" s="143">
        <f t="shared" si="53"/>
        <v>70000</v>
      </c>
      <c r="U654" s="333">
        <f t="shared" si="54"/>
        <v>93.333333333333329</v>
      </c>
    </row>
    <row r="655" spans="1:21" s="102" customFormat="1" ht="55.5" customHeight="1" x14ac:dyDescent="0.2">
      <c r="A655" s="99"/>
      <c r="B655" s="131"/>
      <c r="C655" s="132"/>
      <c r="D655" s="53"/>
      <c r="E655" s="123"/>
      <c r="F655" s="499" t="s">
        <v>71</v>
      </c>
      <c r="G655" s="500"/>
      <c r="H655" s="143"/>
      <c r="I655" s="143"/>
      <c r="J655" s="143"/>
      <c r="K655" s="143"/>
      <c r="L655" s="143"/>
      <c r="M655" s="143"/>
      <c r="N655" s="143"/>
      <c r="O655" s="181" t="s">
        <v>488</v>
      </c>
      <c r="P655" s="31" t="s">
        <v>63</v>
      </c>
      <c r="Q655" s="31" t="s">
        <v>69</v>
      </c>
      <c r="R655" s="165" t="s">
        <v>321</v>
      </c>
      <c r="S655" s="143">
        <f t="shared" si="53"/>
        <v>75000</v>
      </c>
      <c r="T655" s="143">
        <f t="shared" si="53"/>
        <v>70000</v>
      </c>
      <c r="U655" s="333">
        <f t="shared" si="54"/>
        <v>93.333333333333329</v>
      </c>
    </row>
    <row r="656" spans="1:21" s="102" customFormat="1" ht="42" customHeight="1" x14ac:dyDescent="0.2">
      <c r="A656" s="99"/>
      <c r="B656" s="131"/>
      <c r="C656" s="132"/>
      <c r="D656" s="53"/>
      <c r="E656" s="123"/>
      <c r="F656" s="499" t="s">
        <v>393</v>
      </c>
      <c r="G656" s="501"/>
      <c r="H656" s="143"/>
      <c r="I656" s="143"/>
      <c r="J656" s="143"/>
      <c r="K656" s="143"/>
      <c r="L656" s="143"/>
      <c r="M656" s="143"/>
      <c r="N656" s="143"/>
      <c r="O656" s="181" t="s">
        <v>488</v>
      </c>
      <c r="P656" s="31" t="s">
        <v>63</v>
      </c>
      <c r="Q656" s="31" t="s">
        <v>69</v>
      </c>
      <c r="R656" s="165" t="s">
        <v>392</v>
      </c>
      <c r="S656" s="143">
        <f t="shared" si="53"/>
        <v>75000</v>
      </c>
      <c r="T656" s="143">
        <f t="shared" si="53"/>
        <v>70000</v>
      </c>
      <c r="U656" s="333">
        <f t="shared" si="54"/>
        <v>93.333333333333329</v>
      </c>
    </row>
    <row r="657" spans="1:21" s="102" customFormat="1" ht="53.25" customHeight="1" x14ac:dyDescent="0.2">
      <c r="A657" s="99"/>
      <c r="B657" s="131"/>
      <c r="C657" s="132"/>
      <c r="D657" s="53"/>
      <c r="E657" s="123"/>
      <c r="F657" s="499" t="s">
        <v>462</v>
      </c>
      <c r="G657" s="500"/>
      <c r="H657" s="143"/>
      <c r="I657" s="143"/>
      <c r="J657" s="143"/>
      <c r="K657" s="143"/>
      <c r="L657" s="143"/>
      <c r="M657" s="143"/>
      <c r="N657" s="143"/>
      <c r="O657" s="181" t="s">
        <v>488</v>
      </c>
      <c r="P657" s="31" t="s">
        <v>63</v>
      </c>
      <c r="Q657" s="31" t="s">
        <v>69</v>
      </c>
      <c r="R657" s="165" t="s">
        <v>461</v>
      </c>
      <c r="S657" s="143">
        <v>75000</v>
      </c>
      <c r="T657" s="143">
        <v>70000</v>
      </c>
      <c r="U657" s="333">
        <f t="shared" si="54"/>
        <v>93.333333333333329</v>
      </c>
    </row>
    <row r="658" spans="1:21" s="102" customFormat="1" ht="32.25" customHeight="1" x14ac:dyDescent="0.2">
      <c r="A658" s="99"/>
      <c r="B658" s="131"/>
      <c r="C658" s="132"/>
      <c r="D658" s="53"/>
      <c r="E658" s="123"/>
      <c r="F658" s="489" t="s">
        <v>275</v>
      </c>
      <c r="G658" s="489"/>
      <c r="H658" s="188"/>
      <c r="I658" s="188"/>
      <c r="J658" s="188"/>
      <c r="K658" s="188"/>
      <c r="L658" s="188"/>
      <c r="M658" s="143"/>
      <c r="N658" s="143">
        <f>M658-H658</f>
        <v>0</v>
      </c>
      <c r="O658" s="141" t="s">
        <v>488</v>
      </c>
      <c r="P658" s="139" t="s">
        <v>276</v>
      </c>
      <c r="Q658" s="139" t="s">
        <v>486</v>
      </c>
      <c r="R658" s="345" t="s">
        <v>321</v>
      </c>
      <c r="S658" s="254">
        <f>S660+S666</f>
        <v>2490000</v>
      </c>
      <c r="T658" s="254">
        <f>T660+T666</f>
        <v>1274372.6599999999</v>
      </c>
      <c r="U658" s="379">
        <f t="shared" si="54"/>
        <v>51.179624899598387</v>
      </c>
    </row>
    <row r="659" spans="1:21" s="102" customFormat="1" ht="32.25" customHeight="1" x14ac:dyDescent="0.2">
      <c r="A659" s="99"/>
      <c r="B659" s="131"/>
      <c r="C659" s="132"/>
      <c r="D659" s="53"/>
      <c r="E659" s="123"/>
      <c r="F659" s="502" t="s">
        <v>415</v>
      </c>
      <c r="G659" s="503"/>
      <c r="H659" s="188"/>
      <c r="I659" s="188"/>
      <c r="J659" s="188"/>
      <c r="K659" s="188"/>
      <c r="L659" s="188"/>
      <c r="M659" s="143"/>
      <c r="N659" s="143"/>
      <c r="O659" s="181" t="s">
        <v>488</v>
      </c>
      <c r="P659" s="133" t="s">
        <v>277</v>
      </c>
      <c r="Q659" s="133" t="s">
        <v>486</v>
      </c>
      <c r="R659" s="283" t="s">
        <v>321</v>
      </c>
      <c r="S659" s="256">
        <f>S660</f>
        <v>2460000</v>
      </c>
      <c r="T659" s="256">
        <f>T660</f>
        <v>1244372.6599999999</v>
      </c>
      <c r="U659" s="333">
        <f t="shared" si="54"/>
        <v>50.58425447154471</v>
      </c>
    </row>
    <row r="660" spans="1:21" s="102" customFormat="1" ht="32.25" customHeight="1" x14ac:dyDescent="0.2">
      <c r="A660" s="99"/>
      <c r="B660" s="131"/>
      <c r="C660" s="132"/>
      <c r="D660" s="53"/>
      <c r="E660" s="123"/>
      <c r="F660" s="482" t="s">
        <v>425</v>
      </c>
      <c r="G660" s="482"/>
      <c r="H660" s="482"/>
      <c r="I660" s="143" t="e">
        <f>#REF!</f>
        <v>#REF!</v>
      </c>
      <c r="J660" s="143" t="e">
        <f>#REF!</f>
        <v>#REF!</v>
      </c>
      <c r="K660" s="143" t="e">
        <f>#REF!</f>
        <v>#REF!</v>
      </c>
      <c r="L660" s="143" t="e">
        <f>#REF!</f>
        <v>#REF!</v>
      </c>
      <c r="M660" s="143" t="e">
        <f>#REF!</f>
        <v>#REF!</v>
      </c>
      <c r="N660" s="143" t="e">
        <f>#REF!</f>
        <v>#REF!</v>
      </c>
      <c r="O660" s="181" t="s">
        <v>488</v>
      </c>
      <c r="P660" s="133" t="s">
        <v>277</v>
      </c>
      <c r="Q660" s="133" t="s">
        <v>484</v>
      </c>
      <c r="R660" s="283" t="s">
        <v>321</v>
      </c>
      <c r="S660" s="253">
        <f>S661</f>
        <v>2460000</v>
      </c>
      <c r="T660" s="253">
        <f>T661</f>
        <v>1244372.6599999999</v>
      </c>
      <c r="U660" s="333">
        <f t="shared" si="54"/>
        <v>50.58425447154471</v>
      </c>
    </row>
    <row r="661" spans="1:21" s="102" customFormat="1" ht="32.25" customHeight="1" x14ac:dyDescent="0.2">
      <c r="A661" s="99"/>
      <c r="B661" s="131"/>
      <c r="C661" s="132"/>
      <c r="D661" s="53"/>
      <c r="E661" s="123"/>
      <c r="F661" s="482" t="s">
        <v>426</v>
      </c>
      <c r="G661" s="482"/>
      <c r="H661" s="221"/>
      <c r="I661" s="143"/>
      <c r="J661" s="143"/>
      <c r="K661" s="143"/>
      <c r="L661" s="143"/>
      <c r="M661" s="143"/>
      <c r="N661" s="143"/>
      <c r="O661" s="181" t="s">
        <v>488</v>
      </c>
      <c r="P661" s="133" t="s">
        <v>277</v>
      </c>
      <c r="Q661" s="133" t="s">
        <v>485</v>
      </c>
      <c r="R661" s="283" t="s">
        <v>321</v>
      </c>
      <c r="S661" s="253">
        <f>S663</f>
        <v>2460000</v>
      </c>
      <c r="T661" s="253">
        <f>T663</f>
        <v>1244372.6599999999</v>
      </c>
      <c r="U661" s="333">
        <f t="shared" si="54"/>
        <v>50.58425447154471</v>
      </c>
    </row>
    <row r="662" spans="1:21" s="102" customFormat="1" ht="50.25" customHeight="1" x14ac:dyDescent="0.2">
      <c r="A662" s="99"/>
      <c r="B662" s="131"/>
      <c r="C662" s="132"/>
      <c r="D662" s="53"/>
      <c r="E662" s="123"/>
      <c r="F662" s="480" t="s">
        <v>226</v>
      </c>
      <c r="G662" s="481"/>
      <c r="H662" s="221"/>
      <c r="I662" s="143"/>
      <c r="J662" s="143"/>
      <c r="K662" s="143"/>
      <c r="L662" s="143"/>
      <c r="M662" s="143"/>
      <c r="N662" s="143"/>
      <c r="O662" s="181" t="s">
        <v>488</v>
      </c>
      <c r="P662" s="133" t="s">
        <v>277</v>
      </c>
      <c r="Q662" s="133" t="s">
        <v>39</v>
      </c>
      <c r="R662" s="283" t="s">
        <v>321</v>
      </c>
      <c r="S662" s="253">
        <f t="shared" ref="S662:T664" si="55">S663</f>
        <v>2460000</v>
      </c>
      <c r="T662" s="253">
        <f t="shared" si="55"/>
        <v>1244372.6599999999</v>
      </c>
      <c r="U662" s="333">
        <f t="shared" si="54"/>
        <v>50.58425447154471</v>
      </c>
    </row>
    <row r="663" spans="1:21" s="102" customFormat="1" ht="32.25" customHeight="1" x14ac:dyDescent="0.2">
      <c r="A663" s="99"/>
      <c r="B663" s="131"/>
      <c r="C663" s="132"/>
      <c r="D663" s="53"/>
      <c r="E663" s="123"/>
      <c r="F663" s="482" t="s">
        <v>258</v>
      </c>
      <c r="G663" s="484"/>
      <c r="H663" s="143"/>
      <c r="I663" s="143"/>
      <c r="J663" s="143"/>
      <c r="K663" s="143"/>
      <c r="L663" s="143"/>
      <c r="M663" s="143"/>
      <c r="N663" s="143"/>
      <c r="O663" s="181" t="s">
        <v>488</v>
      </c>
      <c r="P663" s="133" t="s">
        <v>277</v>
      </c>
      <c r="Q663" s="133" t="s">
        <v>163</v>
      </c>
      <c r="R663" s="283" t="s">
        <v>321</v>
      </c>
      <c r="S663" s="253">
        <f t="shared" si="55"/>
        <v>2460000</v>
      </c>
      <c r="T663" s="253">
        <f t="shared" si="55"/>
        <v>1244372.6599999999</v>
      </c>
      <c r="U663" s="333">
        <f t="shared" si="54"/>
        <v>50.58425447154471</v>
      </c>
    </row>
    <row r="664" spans="1:21" s="102" customFormat="1" ht="32.25" customHeight="1" x14ac:dyDescent="0.2">
      <c r="A664" s="99"/>
      <c r="B664" s="131"/>
      <c r="C664" s="132"/>
      <c r="D664" s="53"/>
      <c r="E664" s="123"/>
      <c r="F664" s="482" t="s">
        <v>257</v>
      </c>
      <c r="G664" s="484"/>
      <c r="H664" s="143"/>
      <c r="I664" s="143"/>
      <c r="J664" s="143"/>
      <c r="K664" s="143"/>
      <c r="L664" s="143"/>
      <c r="M664" s="143"/>
      <c r="N664" s="143"/>
      <c r="O664" s="181" t="s">
        <v>488</v>
      </c>
      <c r="P664" s="133" t="s">
        <v>277</v>
      </c>
      <c r="Q664" s="133" t="s">
        <v>163</v>
      </c>
      <c r="R664" s="283" t="s">
        <v>410</v>
      </c>
      <c r="S664" s="253">
        <f t="shared" si="55"/>
        <v>2460000</v>
      </c>
      <c r="T664" s="253">
        <f t="shared" si="55"/>
        <v>1244372.6599999999</v>
      </c>
      <c r="U664" s="333">
        <f t="shared" si="54"/>
        <v>50.58425447154471</v>
      </c>
    </row>
    <row r="665" spans="1:21" s="102" customFormat="1" ht="49.5" customHeight="1" x14ac:dyDescent="0.2">
      <c r="A665" s="99"/>
      <c r="B665" s="131"/>
      <c r="C665" s="132"/>
      <c r="D665" s="53"/>
      <c r="E665" s="123"/>
      <c r="F665" s="482" t="s">
        <v>476</v>
      </c>
      <c r="G665" s="494"/>
      <c r="H665" s="143"/>
      <c r="I665" s="143"/>
      <c r="J665" s="143"/>
      <c r="K665" s="143"/>
      <c r="L665" s="143"/>
      <c r="M665" s="143"/>
      <c r="N665" s="143"/>
      <c r="O665" s="181" t="s">
        <v>488</v>
      </c>
      <c r="P665" s="133" t="s">
        <v>277</v>
      </c>
      <c r="Q665" s="133" t="s">
        <v>163</v>
      </c>
      <c r="R665" s="283" t="s">
        <v>475</v>
      </c>
      <c r="S665" s="253">
        <v>2460000</v>
      </c>
      <c r="T665" s="253">
        <v>1244372.6599999999</v>
      </c>
      <c r="U665" s="333">
        <f t="shared" si="54"/>
        <v>50.58425447154471</v>
      </c>
    </row>
    <row r="666" spans="1:21" s="102" customFormat="1" ht="26.25" customHeight="1" x14ac:dyDescent="0.2">
      <c r="A666" s="99"/>
      <c r="B666" s="131"/>
      <c r="C666" s="132"/>
      <c r="D666" s="53"/>
      <c r="E666" s="123"/>
      <c r="F666" s="482" t="s">
        <v>416</v>
      </c>
      <c r="G666" s="484"/>
      <c r="H666" s="143"/>
      <c r="I666" s="143"/>
      <c r="J666" s="143"/>
      <c r="K666" s="143"/>
      <c r="L666" s="143"/>
      <c r="M666" s="143"/>
      <c r="N666" s="143"/>
      <c r="O666" s="181" t="s">
        <v>488</v>
      </c>
      <c r="P666" s="133" t="s">
        <v>417</v>
      </c>
      <c r="Q666" s="133" t="s">
        <v>502</v>
      </c>
      <c r="R666" s="283" t="s">
        <v>321</v>
      </c>
      <c r="S666" s="253">
        <f t="shared" ref="S666:T671" si="56">S667</f>
        <v>30000</v>
      </c>
      <c r="T666" s="253">
        <f t="shared" si="56"/>
        <v>30000</v>
      </c>
      <c r="U666" s="333">
        <f t="shared" si="54"/>
        <v>100</v>
      </c>
    </row>
    <row r="667" spans="1:21" s="102" customFormat="1" ht="30.75" customHeight="1" x14ac:dyDescent="0.2">
      <c r="A667" s="99"/>
      <c r="B667" s="131"/>
      <c r="C667" s="132"/>
      <c r="D667" s="53"/>
      <c r="E667" s="123"/>
      <c r="F667" s="482" t="s">
        <v>425</v>
      </c>
      <c r="G667" s="482"/>
      <c r="H667" s="482"/>
      <c r="I667" s="143"/>
      <c r="J667" s="143"/>
      <c r="K667" s="143"/>
      <c r="L667" s="143"/>
      <c r="M667" s="143"/>
      <c r="N667" s="143"/>
      <c r="O667" s="181" t="s">
        <v>488</v>
      </c>
      <c r="P667" s="133" t="s">
        <v>417</v>
      </c>
      <c r="Q667" s="133" t="s">
        <v>484</v>
      </c>
      <c r="R667" s="283" t="s">
        <v>321</v>
      </c>
      <c r="S667" s="253">
        <f t="shared" si="56"/>
        <v>30000</v>
      </c>
      <c r="T667" s="253">
        <f t="shared" si="56"/>
        <v>30000</v>
      </c>
      <c r="U667" s="333">
        <f t="shared" si="54"/>
        <v>100</v>
      </c>
    </row>
    <row r="668" spans="1:21" s="102" customFormat="1" ht="34.5" customHeight="1" x14ac:dyDescent="0.2">
      <c r="A668" s="99"/>
      <c r="B668" s="131"/>
      <c r="C668" s="132"/>
      <c r="D668" s="53"/>
      <c r="E668" s="123"/>
      <c r="F668" s="482" t="s">
        <v>426</v>
      </c>
      <c r="G668" s="482"/>
      <c r="H668" s="221"/>
      <c r="I668" s="143"/>
      <c r="J668" s="143"/>
      <c r="K668" s="143"/>
      <c r="L668" s="143"/>
      <c r="M668" s="143"/>
      <c r="N668" s="143"/>
      <c r="O668" s="181" t="s">
        <v>488</v>
      </c>
      <c r="P668" s="133" t="s">
        <v>417</v>
      </c>
      <c r="Q668" s="133" t="s">
        <v>485</v>
      </c>
      <c r="R668" s="283" t="s">
        <v>321</v>
      </c>
      <c r="S668" s="253">
        <f t="shared" si="56"/>
        <v>30000</v>
      </c>
      <c r="T668" s="253">
        <f t="shared" si="56"/>
        <v>30000</v>
      </c>
      <c r="U668" s="333">
        <f t="shared" si="54"/>
        <v>100</v>
      </c>
    </row>
    <row r="669" spans="1:21" s="102" customFormat="1" ht="49.5" customHeight="1" x14ac:dyDescent="0.2">
      <c r="A669" s="99"/>
      <c r="B669" s="131"/>
      <c r="C669" s="132"/>
      <c r="D669" s="53"/>
      <c r="E669" s="123"/>
      <c r="F669" s="482" t="s">
        <v>230</v>
      </c>
      <c r="G669" s="488"/>
      <c r="H669" s="143"/>
      <c r="I669" s="143"/>
      <c r="J669" s="143"/>
      <c r="K669" s="143"/>
      <c r="L669" s="143"/>
      <c r="M669" s="143"/>
      <c r="N669" s="143"/>
      <c r="O669" s="181" t="s">
        <v>488</v>
      </c>
      <c r="P669" s="133" t="s">
        <v>417</v>
      </c>
      <c r="Q669" s="133" t="s">
        <v>39</v>
      </c>
      <c r="R669" s="283" t="s">
        <v>321</v>
      </c>
      <c r="S669" s="253">
        <f t="shared" si="56"/>
        <v>30000</v>
      </c>
      <c r="T669" s="253">
        <f t="shared" si="56"/>
        <v>30000</v>
      </c>
      <c r="U669" s="333">
        <f t="shared" si="54"/>
        <v>100</v>
      </c>
    </row>
    <row r="670" spans="1:21" s="102" customFormat="1" ht="49.5" customHeight="1" x14ac:dyDescent="0.2">
      <c r="A670" s="99"/>
      <c r="B670" s="131"/>
      <c r="C670" s="132"/>
      <c r="D670" s="53"/>
      <c r="E670" s="123"/>
      <c r="F670" s="482" t="s">
        <v>60</v>
      </c>
      <c r="G670" s="488"/>
      <c r="H670" s="143"/>
      <c r="I670" s="143"/>
      <c r="J670" s="143"/>
      <c r="K670" s="143"/>
      <c r="L670" s="143"/>
      <c r="M670" s="143"/>
      <c r="N670" s="143"/>
      <c r="O670" s="181" t="s">
        <v>488</v>
      </c>
      <c r="P670" s="133" t="s">
        <v>417</v>
      </c>
      <c r="Q670" s="133" t="s">
        <v>61</v>
      </c>
      <c r="R670" s="283" t="s">
        <v>321</v>
      </c>
      <c r="S670" s="253">
        <f t="shared" si="56"/>
        <v>30000</v>
      </c>
      <c r="T670" s="253">
        <f t="shared" si="56"/>
        <v>30000</v>
      </c>
      <c r="U670" s="333">
        <f t="shared" si="54"/>
        <v>100</v>
      </c>
    </row>
    <row r="671" spans="1:21" s="102" customFormat="1" ht="41.25" customHeight="1" x14ac:dyDescent="0.2">
      <c r="A671" s="99"/>
      <c r="B671" s="131"/>
      <c r="C671" s="132"/>
      <c r="D671" s="53"/>
      <c r="E671" s="123"/>
      <c r="F671" s="482" t="s">
        <v>257</v>
      </c>
      <c r="G671" s="484"/>
      <c r="H671" s="143"/>
      <c r="I671" s="143"/>
      <c r="J671" s="143"/>
      <c r="K671" s="143"/>
      <c r="L671" s="143"/>
      <c r="M671" s="143"/>
      <c r="N671" s="143"/>
      <c r="O671" s="181" t="s">
        <v>488</v>
      </c>
      <c r="P671" s="133" t="s">
        <v>417</v>
      </c>
      <c r="Q671" s="133" t="s">
        <v>61</v>
      </c>
      <c r="R671" s="283" t="s">
        <v>410</v>
      </c>
      <c r="S671" s="253">
        <f t="shared" si="56"/>
        <v>30000</v>
      </c>
      <c r="T671" s="253">
        <f t="shared" si="56"/>
        <v>30000</v>
      </c>
      <c r="U671" s="333">
        <f t="shared" si="54"/>
        <v>100</v>
      </c>
    </row>
    <row r="672" spans="1:21" s="102" customFormat="1" ht="49.5" customHeight="1" x14ac:dyDescent="0.2">
      <c r="A672" s="99"/>
      <c r="B672" s="131"/>
      <c r="C672" s="132"/>
      <c r="D672" s="53"/>
      <c r="E672" s="123"/>
      <c r="F672" s="482" t="s">
        <v>476</v>
      </c>
      <c r="G672" s="494"/>
      <c r="H672" s="143"/>
      <c r="I672" s="143"/>
      <c r="J672" s="143"/>
      <c r="K672" s="143"/>
      <c r="L672" s="143"/>
      <c r="M672" s="143"/>
      <c r="N672" s="143"/>
      <c r="O672" s="181" t="s">
        <v>488</v>
      </c>
      <c r="P672" s="133" t="s">
        <v>417</v>
      </c>
      <c r="Q672" s="133" t="s">
        <v>61</v>
      </c>
      <c r="R672" s="283" t="s">
        <v>475</v>
      </c>
      <c r="S672" s="253">
        <v>30000</v>
      </c>
      <c r="T672" s="253">
        <v>30000</v>
      </c>
      <c r="U672" s="333">
        <f t="shared" si="54"/>
        <v>100</v>
      </c>
    </row>
    <row r="673" spans="1:21" s="102" customFormat="1" ht="32.25" customHeight="1" x14ac:dyDescent="0.2">
      <c r="A673" s="99"/>
      <c r="B673" s="131"/>
      <c r="C673" s="132"/>
      <c r="D673" s="53"/>
      <c r="E673" s="123"/>
      <c r="F673" s="495" t="s">
        <v>419</v>
      </c>
      <c r="G673" s="495"/>
      <c r="H673" s="143"/>
      <c r="I673" s="143"/>
      <c r="J673" s="143"/>
      <c r="K673" s="143"/>
      <c r="L673" s="143"/>
      <c r="M673" s="143"/>
      <c r="N673" s="143"/>
      <c r="O673" s="141" t="s">
        <v>488</v>
      </c>
      <c r="P673" s="139" t="s">
        <v>370</v>
      </c>
      <c r="Q673" s="139" t="s">
        <v>486</v>
      </c>
      <c r="R673" s="345" t="s">
        <v>321</v>
      </c>
      <c r="S673" s="257">
        <f>S675</f>
        <v>600000</v>
      </c>
      <c r="T673" s="257">
        <f>T675</f>
        <v>466239.63</v>
      </c>
      <c r="U673" s="379">
        <f t="shared" si="54"/>
        <v>77.706604999999996</v>
      </c>
    </row>
    <row r="674" spans="1:21" s="102" customFormat="1" ht="27" customHeight="1" x14ac:dyDescent="0.2">
      <c r="A674" s="99"/>
      <c r="B674" s="131"/>
      <c r="C674" s="132"/>
      <c r="D674" s="53"/>
      <c r="E674" s="123"/>
      <c r="F674" s="496" t="s">
        <v>420</v>
      </c>
      <c r="G674" s="497"/>
      <c r="H674" s="143"/>
      <c r="I674" s="143"/>
      <c r="J674" s="143"/>
      <c r="K674" s="143"/>
      <c r="L674" s="143"/>
      <c r="M674" s="143"/>
      <c r="N674" s="143"/>
      <c r="O674" s="181" t="s">
        <v>488</v>
      </c>
      <c r="P674" s="133" t="s">
        <v>369</v>
      </c>
      <c r="Q674" s="133" t="s">
        <v>486</v>
      </c>
      <c r="R674" s="283" t="s">
        <v>321</v>
      </c>
      <c r="S674" s="258">
        <f>S675</f>
        <v>600000</v>
      </c>
      <c r="T674" s="258">
        <f>T675</f>
        <v>466239.63</v>
      </c>
      <c r="U674" s="333">
        <f t="shared" si="54"/>
        <v>77.706604999999996</v>
      </c>
    </row>
    <row r="675" spans="1:21" s="102" customFormat="1" ht="48.75" customHeight="1" x14ac:dyDescent="0.2">
      <c r="A675" s="99"/>
      <c r="B675" s="131"/>
      <c r="C675" s="132"/>
      <c r="D675" s="53"/>
      <c r="E675" s="123"/>
      <c r="F675" s="482" t="s">
        <v>228</v>
      </c>
      <c r="G675" s="484"/>
      <c r="H675" s="143"/>
      <c r="I675" s="143"/>
      <c r="J675" s="143"/>
      <c r="K675" s="143"/>
      <c r="L675" s="143"/>
      <c r="M675" s="143"/>
      <c r="N675" s="143"/>
      <c r="O675" s="181" t="s">
        <v>488</v>
      </c>
      <c r="P675" s="133" t="s">
        <v>369</v>
      </c>
      <c r="Q675" s="133" t="s">
        <v>506</v>
      </c>
      <c r="R675" s="283" t="s">
        <v>321</v>
      </c>
      <c r="S675" s="253">
        <f>S676</f>
        <v>600000</v>
      </c>
      <c r="T675" s="253">
        <f>T676</f>
        <v>466239.63</v>
      </c>
      <c r="U675" s="333">
        <f t="shared" si="54"/>
        <v>77.706604999999996</v>
      </c>
    </row>
    <row r="676" spans="1:21" s="102" customFormat="1" ht="51.75" customHeight="1" x14ac:dyDescent="0.2">
      <c r="A676" s="99"/>
      <c r="B676" s="131"/>
      <c r="C676" s="132"/>
      <c r="D676" s="53"/>
      <c r="E676" s="123"/>
      <c r="F676" s="482" t="s">
        <v>260</v>
      </c>
      <c r="G676" s="484"/>
      <c r="H676" s="143"/>
      <c r="I676" s="143"/>
      <c r="J676" s="143"/>
      <c r="K676" s="143"/>
      <c r="L676" s="143"/>
      <c r="M676" s="143"/>
      <c r="N676" s="143"/>
      <c r="O676" s="181" t="s">
        <v>488</v>
      </c>
      <c r="P676" s="133" t="s">
        <v>369</v>
      </c>
      <c r="Q676" s="133" t="s">
        <v>507</v>
      </c>
      <c r="R676" s="283" t="s">
        <v>321</v>
      </c>
      <c r="S676" s="253">
        <f>S678</f>
        <v>600000</v>
      </c>
      <c r="T676" s="253">
        <f>T678</f>
        <v>466239.63</v>
      </c>
      <c r="U676" s="333">
        <f t="shared" si="54"/>
        <v>77.706604999999996</v>
      </c>
    </row>
    <row r="677" spans="1:21" s="102" customFormat="1" ht="51.75" customHeight="1" x14ac:dyDescent="0.2">
      <c r="A677" s="99"/>
      <c r="B677" s="131"/>
      <c r="C677" s="132"/>
      <c r="D677" s="53"/>
      <c r="E677" s="123"/>
      <c r="F677" s="480" t="s">
        <v>227</v>
      </c>
      <c r="G677" s="498"/>
      <c r="H677" s="143"/>
      <c r="I677" s="143"/>
      <c r="J677" s="143"/>
      <c r="K677" s="143"/>
      <c r="L677" s="143"/>
      <c r="M677" s="143"/>
      <c r="N677" s="143"/>
      <c r="O677" s="181" t="s">
        <v>488</v>
      </c>
      <c r="P677" s="133" t="s">
        <v>369</v>
      </c>
      <c r="Q677" s="133" t="s">
        <v>167</v>
      </c>
      <c r="R677" s="283" t="s">
        <v>321</v>
      </c>
      <c r="S677" s="253">
        <f t="shared" ref="S677:T679" si="57">S678</f>
        <v>600000</v>
      </c>
      <c r="T677" s="253">
        <f t="shared" si="57"/>
        <v>466239.63</v>
      </c>
      <c r="U677" s="333">
        <f t="shared" si="54"/>
        <v>77.706604999999996</v>
      </c>
    </row>
    <row r="678" spans="1:21" s="102" customFormat="1" ht="51.75" customHeight="1" x14ac:dyDescent="0.2">
      <c r="A678" s="99"/>
      <c r="B678" s="131"/>
      <c r="C678" s="132"/>
      <c r="D678" s="53"/>
      <c r="E678" s="123"/>
      <c r="F678" s="482" t="s">
        <v>456</v>
      </c>
      <c r="G678" s="488"/>
      <c r="H678" s="143"/>
      <c r="I678" s="143"/>
      <c r="J678" s="143"/>
      <c r="K678" s="143"/>
      <c r="L678" s="143"/>
      <c r="M678" s="143"/>
      <c r="N678" s="143"/>
      <c r="O678" s="181" t="s">
        <v>488</v>
      </c>
      <c r="P678" s="133" t="s">
        <v>369</v>
      </c>
      <c r="Q678" s="133" t="s">
        <v>168</v>
      </c>
      <c r="R678" s="283" t="s">
        <v>321</v>
      </c>
      <c r="S678" s="253">
        <f t="shared" si="57"/>
        <v>600000</v>
      </c>
      <c r="T678" s="253">
        <f t="shared" si="57"/>
        <v>466239.63</v>
      </c>
      <c r="U678" s="333">
        <f t="shared" si="54"/>
        <v>77.706604999999996</v>
      </c>
    </row>
    <row r="679" spans="1:21" s="102" customFormat="1" ht="32.25" customHeight="1" x14ac:dyDescent="0.2">
      <c r="A679" s="99"/>
      <c r="B679" s="131"/>
      <c r="C679" s="132"/>
      <c r="D679" s="53"/>
      <c r="E679" s="123"/>
      <c r="F679" s="482" t="s">
        <v>393</v>
      </c>
      <c r="G679" s="488"/>
      <c r="H679" s="143"/>
      <c r="I679" s="143"/>
      <c r="J679" s="143"/>
      <c r="K679" s="143"/>
      <c r="L679" s="143"/>
      <c r="M679" s="143"/>
      <c r="N679" s="143"/>
      <c r="O679" s="181" t="s">
        <v>488</v>
      </c>
      <c r="P679" s="133" t="s">
        <v>369</v>
      </c>
      <c r="Q679" s="133" t="s">
        <v>168</v>
      </c>
      <c r="R679" s="283" t="s">
        <v>392</v>
      </c>
      <c r="S679" s="253">
        <f t="shared" si="57"/>
        <v>600000</v>
      </c>
      <c r="T679" s="253">
        <f t="shared" si="57"/>
        <v>466239.63</v>
      </c>
      <c r="U679" s="333">
        <f t="shared" si="54"/>
        <v>77.706604999999996</v>
      </c>
    </row>
    <row r="680" spans="1:21" s="102" customFormat="1" ht="48.75" customHeight="1" x14ac:dyDescent="0.2">
      <c r="A680" s="99"/>
      <c r="B680" s="131"/>
      <c r="C680" s="132"/>
      <c r="D680" s="53"/>
      <c r="E680" s="123"/>
      <c r="F680" s="482" t="s">
        <v>462</v>
      </c>
      <c r="G680" s="484"/>
      <c r="H680" s="143"/>
      <c r="I680" s="143"/>
      <c r="J680" s="143"/>
      <c r="K680" s="143"/>
      <c r="L680" s="143"/>
      <c r="M680" s="143"/>
      <c r="N680" s="143"/>
      <c r="O680" s="181" t="s">
        <v>488</v>
      </c>
      <c r="P680" s="133" t="s">
        <v>369</v>
      </c>
      <c r="Q680" s="133" t="s">
        <v>168</v>
      </c>
      <c r="R680" s="283" t="s">
        <v>461</v>
      </c>
      <c r="S680" s="253">
        <v>600000</v>
      </c>
      <c r="T680" s="253">
        <v>466239.63</v>
      </c>
      <c r="U680" s="333">
        <f t="shared" si="54"/>
        <v>77.706604999999996</v>
      </c>
    </row>
    <row r="681" spans="1:21" s="102" customFormat="1" ht="32.25" customHeight="1" x14ac:dyDescent="0.2">
      <c r="A681" s="99"/>
      <c r="B681" s="131"/>
      <c r="C681" s="132"/>
      <c r="D681" s="53"/>
      <c r="E681" s="123"/>
      <c r="F681" s="493" t="s">
        <v>371</v>
      </c>
      <c r="G681" s="493"/>
      <c r="H681" s="143"/>
      <c r="I681" s="143"/>
      <c r="J681" s="143"/>
      <c r="K681" s="143"/>
      <c r="L681" s="143"/>
      <c r="M681" s="143"/>
      <c r="N681" s="143"/>
      <c r="O681" s="141" t="s">
        <v>488</v>
      </c>
      <c r="P681" s="139" t="s">
        <v>372</v>
      </c>
      <c r="Q681" s="139" t="s">
        <v>486</v>
      </c>
      <c r="R681" s="345" t="s">
        <v>321</v>
      </c>
      <c r="S681" s="254">
        <f>S682</f>
        <v>1050000</v>
      </c>
      <c r="T681" s="254">
        <f>T682</f>
        <v>479237.88</v>
      </c>
      <c r="U681" s="379">
        <f t="shared" si="54"/>
        <v>45.64170285714286</v>
      </c>
    </row>
    <row r="682" spans="1:21" s="102" customFormat="1" ht="32.25" customHeight="1" x14ac:dyDescent="0.2">
      <c r="A682" s="99"/>
      <c r="B682" s="131"/>
      <c r="C682" s="132"/>
      <c r="D682" s="53"/>
      <c r="E682" s="123"/>
      <c r="F682" s="490" t="s">
        <v>421</v>
      </c>
      <c r="G682" s="490"/>
      <c r="H682" s="143"/>
      <c r="I682" s="143"/>
      <c r="J682" s="143"/>
      <c r="K682" s="143"/>
      <c r="L682" s="143"/>
      <c r="M682" s="143"/>
      <c r="N682" s="143"/>
      <c r="O682" s="181" t="s">
        <v>488</v>
      </c>
      <c r="P682" s="133" t="s">
        <v>373</v>
      </c>
      <c r="Q682" s="133" t="s">
        <v>486</v>
      </c>
      <c r="R682" s="283" t="s">
        <v>321</v>
      </c>
      <c r="S682" s="256">
        <f>S683</f>
        <v>1050000</v>
      </c>
      <c r="T682" s="256">
        <f>T683</f>
        <v>479237.88</v>
      </c>
      <c r="U682" s="333">
        <f t="shared" si="54"/>
        <v>45.64170285714286</v>
      </c>
    </row>
    <row r="683" spans="1:21" s="102" customFormat="1" ht="39" customHeight="1" x14ac:dyDescent="0.2">
      <c r="A683" s="99"/>
      <c r="B683" s="131"/>
      <c r="C683" s="132"/>
      <c r="D683" s="53"/>
      <c r="E683" s="123"/>
      <c r="F683" s="490" t="s">
        <v>229</v>
      </c>
      <c r="G683" s="490"/>
      <c r="H683" s="143"/>
      <c r="I683" s="143"/>
      <c r="J683" s="143"/>
      <c r="K683" s="143"/>
      <c r="L683" s="143"/>
      <c r="M683" s="143"/>
      <c r="N683" s="143"/>
      <c r="O683" s="181" t="s">
        <v>488</v>
      </c>
      <c r="P683" s="133" t="s">
        <v>373</v>
      </c>
      <c r="Q683" s="133" t="s">
        <v>492</v>
      </c>
      <c r="R683" s="283" t="s">
        <v>321</v>
      </c>
      <c r="S683" s="256">
        <f>S686+S689</f>
        <v>1050000</v>
      </c>
      <c r="T683" s="256">
        <f>T686+T689</f>
        <v>479237.88</v>
      </c>
      <c r="U683" s="333">
        <f t="shared" si="54"/>
        <v>45.64170285714286</v>
      </c>
    </row>
    <row r="684" spans="1:21" s="102" customFormat="1" ht="39" customHeight="1" x14ac:dyDescent="0.2">
      <c r="A684" s="99"/>
      <c r="B684" s="131"/>
      <c r="C684" s="132"/>
      <c r="D684" s="53"/>
      <c r="E684" s="123"/>
      <c r="F684" s="491" t="s">
        <v>220</v>
      </c>
      <c r="G684" s="492"/>
      <c r="H684" s="143"/>
      <c r="I684" s="143"/>
      <c r="J684" s="143"/>
      <c r="K684" s="143"/>
      <c r="L684" s="143"/>
      <c r="M684" s="143"/>
      <c r="N684" s="143"/>
      <c r="O684" s="181" t="s">
        <v>488</v>
      </c>
      <c r="P684" s="133" t="s">
        <v>373</v>
      </c>
      <c r="Q684" s="133" t="s">
        <v>524</v>
      </c>
      <c r="R684" s="283" t="s">
        <v>321</v>
      </c>
      <c r="S684" s="256">
        <f t="shared" ref="S684:T687" si="58">S685</f>
        <v>350000</v>
      </c>
      <c r="T684" s="256">
        <f t="shared" si="58"/>
        <v>347200.38</v>
      </c>
      <c r="U684" s="333">
        <f t="shared" si="54"/>
        <v>99.200108571428572</v>
      </c>
    </row>
    <row r="685" spans="1:21" s="102" customFormat="1" ht="53.25" customHeight="1" x14ac:dyDescent="0.2">
      <c r="A685" s="99"/>
      <c r="B685" s="131"/>
      <c r="C685" s="132"/>
      <c r="D685" s="53"/>
      <c r="E685" s="123"/>
      <c r="F685" s="491" t="s">
        <v>230</v>
      </c>
      <c r="G685" s="492"/>
      <c r="H685" s="143"/>
      <c r="I685" s="143"/>
      <c r="J685" s="143"/>
      <c r="K685" s="143"/>
      <c r="L685" s="143"/>
      <c r="M685" s="143"/>
      <c r="N685" s="143"/>
      <c r="O685" s="181" t="s">
        <v>488</v>
      </c>
      <c r="P685" s="133" t="s">
        <v>373</v>
      </c>
      <c r="Q685" s="133" t="s">
        <v>48</v>
      </c>
      <c r="R685" s="283" t="s">
        <v>321</v>
      </c>
      <c r="S685" s="256">
        <f t="shared" si="58"/>
        <v>350000</v>
      </c>
      <c r="T685" s="256">
        <f t="shared" si="58"/>
        <v>347200.38</v>
      </c>
      <c r="U685" s="333">
        <f t="shared" si="54"/>
        <v>99.200108571428572</v>
      </c>
    </row>
    <row r="686" spans="1:21" s="102" customFormat="1" ht="51" customHeight="1" x14ac:dyDescent="0.2">
      <c r="A686" s="99"/>
      <c r="B686" s="131"/>
      <c r="C686" s="132"/>
      <c r="D686" s="53"/>
      <c r="E686" s="123"/>
      <c r="F686" s="482" t="s">
        <v>433</v>
      </c>
      <c r="G686" s="482"/>
      <c r="H686" s="143"/>
      <c r="I686" s="143"/>
      <c r="J686" s="143"/>
      <c r="K686" s="143"/>
      <c r="L686" s="143"/>
      <c r="M686" s="143"/>
      <c r="N686" s="143"/>
      <c r="O686" s="181" t="s">
        <v>488</v>
      </c>
      <c r="P686" s="133" t="s">
        <v>373</v>
      </c>
      <c r="Q686" s="133" t="s">
        <v>169</v>
      </c>
      <c r="R686" s="283" t="s">
        <v>321</v>
      </c>
      <c r="S686" s="256">
        <f t="shared" si="58"/>
        <v>350000</v>
      </c>
      <c r="T686" s="256">
        <f t="shared" si="58"/>
        <v>347200.38</v>
      </c>
      <c r="U686" s="333">
        <f t="shared" si="54"/>
        <v>99.200108571428572</v>
      </c>
    </row>
    <row r="687" spans="1:21" s="102" customFormat="1" ht="49.5" customHeight="1" x14ac:dyDescent="0.2">
      <c r="A687" s="99"/>
      <c r="B687" s="131"/>
      <c r="C687" s="132"/>
      <c r="D687" s="53"/>
      <c r="E687" s="123"/>
      <c r="F687" s="482" t="s">
        <v>255</v>
      </c>
      <c r="G687" s="482"/>
      <c r="H687" s="143"/>
      <c r="I687" s="143"/>
      <c r="J687" s="143"/>
      <c r="K687" s="143"/>
      <c r="L687" s="143"/>
      <c r="M687" s="143"/>
      <c r="N687" s="143"/>
      <c r="O687" s="181" t="s">
        <v>488</v>
      </c>
      <c r="P687" s="133" t="s">
        <v>373</v>
      </c>
      <c r="Q687" s="133" t="s">
        <v>169</v>
      </c>
      <c r="R687" s="283" t="s">
        <v>382</v>
      </c>
      <c r="S687" s="256">
        <f t="shared" si="58"/>
        <v>350000</v>
      </c>
      <c r="T687" s="256">
        <f t="shared" si="58"/>
        <v>347200.38</v>
      </c>
      <c r="U687" s="333">
        <f t="shared" si="54"/>
        <v>99.200108571428572</v>
      </c>
    </row>
    <row r="688" spans="1:21" s="102" customFormat="1" ht="32.25" customHeight="1" x14ac:dyDescent="0.2">
      <c r="A688" s="99"/>
      <c r="B688" s="131"/>
      <c r="C688" s="132"/>
      <c r="D688" s="53"/>
      <c r="E688" s="123"/>
      <c r="F688" s="482" t="s">
        <v>466</v>
      </c>
      <c r="G688" s="484"/>
      <c r="H688" s="143"/>
      <c r="I688" s="143"/>
      <c r="J688" s="143"/>
      <c r="K688" s="143"/>
      <c r="L688" s="143"/>
      <c r="M688" s="143"/>
      <c r="N688" s="143"/>
      <c r="O688" s="181" t="s">
        <v>488</v>
      </c>
      <c r="P688" s="133" t="s">
        <v>373</v>
      </c>
      <c r="Q688" s="133" t="s">
        <v>169</v>
      </c>
      <c r="R688" s="283" t="s">
        <v>465</v>
      </c>
      <c r="S688" s="256">
        <f>400000-50000</f>
        <v>350000</v>
      </c>
      <c r="T688" s="256">
        <v>347200.38</v>
      </c>
      <c r="U688" s="333">
        <f t="shared" si="54"/>
        <v>99.200108571428572</v>
      </c>
    </row>
    <row r="689" spans="1:22" s="102" customFormat="1" ht="34.5" customHeight="1" x14ac:dyDescent="0.2">
      <c r="A689" s="99"/>
      <c r="B689" s="131"/>
      <c r="C689" s="132"/>
      <c r="D689" s="53"/>
      <c r="E689" s="123"/>
      <c r="F689" s="482" t="s">
        <v>153</v>
      </c>
      <c r="G689" s="482"/>
      <c r="H689" s="143"/>
      <c r="I689" s="143"/>
      <c r="J689" s="143"/>
      <c r="K689" s="143"/>
      <c r="L689" s="143"/>
      <c r="M689" s="143"/>
      <c r="N689" s="143"/>
      <c r="O689" s="181" t="s">
        <v>488</v>
      </c>
      <c r="P689" s="133" t="s">
        <v>373</v>
      </c>
      <c r="Q689" s="133" t="s">
        <v>121</v>
      </c>
      <c r="R689" s="283" t="s">
        <v>321</v>
      </c>
      <c r="S689" s="142">
        <f>S690</f>
        <v>700000</v>
      </c>
      <c r="T689" s="142">
        <f>T690</f>
        <v>132037.5</v>
      </c>
      <c r="U689" s="333">
        <f t="shared" si="54"/>
        <v>18.862499999999997</v>
      </c>
    </row>
    <row r="690" spans="1:22" s="102" customFormat="1" ht="32.25" customHeight="1" x14ac:dyDescent="0.2">
      <c r="A690" s="99"/>
      <c r="B690" s="131"/>
      <c r="C690" s="132"/>
      <c r="D690" s="53"/>
      <c r="E690" s="123"/>
      <c r="F690" s="482" t="s">
        <v>393</v>
      </c>
      <c r="G690" s="488"/>
      <c r="H690" s="143"/>
      <c r="I690" s="143"/>
      <c r="J690" s="143"/>
      <c r="K690" s="143"/>
      <c r="L690" s="143"/>
      <c r="M690" s="143"/>
      <c r="N690" s="143"/>
      <c r="O690" s="181" t="s">
        <v>488</v>
      </c>
      <c r="P690" s="133" t="s">
        <v>373</v>
      </c>
      <c r="Q690" s="133" t="s">
        <v>121</v>
      </c>
      <c r="R690" s="283" t="s">
        <v>392</v>
      </c>
      <c r="S690" s="142">
        <f>S691</f>
        <v>700000</v>
      </c>
      <c r="T690" s="142">
        <f>T691</f>
        <v>132037.5</v>
      </c>
      <c r="U690" s="333">
        <f t="shared" si="54"/>
        <v>18.862499999999997</v>
      </c>
    </row>
    <row r="691" spans="1:22" s="102" customFormat="1" ht="48.75" customHeight="1" x14ac:dyDescent="0.2">
      <c r="A691" s="99"/>
      <c r="B691" s="131"/>
      <c r="C691" s="132"/>
      <c r="D691" s="53"/>
      <c r="E691" s="123"/>
      <c r="F691" s="482" t="s">
        <v>462</v>
      </c>
      <c r="G691" s="484"/>
      <c r="H691" s="143"/>
      <c r="I691" s="143"/>
      <c r="J691" s="143"/>
      <c r="K691" s="143"/>
      <c r="L691" s="143"/>
      <c r="M691" s="143"/>
      <c r="N691" s="143"/>
      <c r="O691" s="181" t="s">
        <v>488</v>
      </c>
      <c r="P691" s="133" t="s">
        <v>373</v>
      </c>
      <c r="Q691" s="133" t="s">
        <v>121</v>
      </c>
      <c r="R691" s="283" t="s">
        <v>461</v>
      </c>
      <c r="S691" s="142">
        <v>700000</v>
      </c>
      <c r="T691" s="142">
        <v>132037.5</v>
      </c>
      <c r="U691" s="333">
        <f t="shared" si="54"/>
        <v>18.862499999999997</v>
      </c>
    </row>
    <row r="692" spans="1:22" s="102" customFormat="1" ht="52.5" customHeight="1" x14ac:dyDescent="0.2">
      <c r="A692" s="99"/>
      <c r="B692" s="131"/>
      <c r="C692" s="132"/>
      <c r="D692" s="53"/>
      <c r="E692" s="123"/>
      <c r="F692" s="489" t="s">
        <v>266</v>
      </c>
      <c r="G692" s="489"/>
      <c r="H692" s="188" t="e">
        <f>H698+#REF!+#REF!+#REF!</f>
        <v>#REF!</v>
      </c>
      <c r="I692" s="188" t="e">
        <f>I698+#REF!+#REF!+#REF!</f>
        <v>#REF!</v>
      </c>
      <c r="J692" s="188" t="e">
        <f>J698+#REF!+#REF!+#REF!</f>
        <v>#REF!</v>
      </c>
      <c r="K692" s="188" t="e">
        <f>K698+#REF!+#REF!+#REF!</f>
        <v>#REF!</v>
      </c>
      <c r="L692" s="188" t="e">
        <f>L698+#REF!+#REF!+#REF!</f>
        <v>#REF!</v>
      </c>
      <c r="M692" s="188" t="e">
        <f>M698+#REF!+#REF!+#REF!</f>
        <v>#REF!</v>
      </c>
      <c r="N692" s="188" t="e">
        <f>N698+#REF!+#REF!+#REF!</f>
        <v>#REF!</v>
      </c>
      <c r="O692" s="141" t="s">
        <v>488</v>
      </c>
      <c r="P692" s="139" t="s">
        <v>375</v>
      </c>
      <c r="Q692" s="139" t="s">
        <v>486</v>
      </c>
      <c r="R692" s="345" t="s">
        <v>321</v>
      </c>
      <c r="S692" s="255">
        <f>S693</f>
        <v>3131440</v>
      </c>
      <c r="T692" s="255">
        <f>T693</f>
        <v>1804743.91</v>
      </c>
      <c r="U692" s="379">
        <f t="shared" si="54"/>
        <v>57.633034961551232</v>
      </c>
    </row>
    <row r="693" spans="1:22" s="102" customFormat="1" ht="32.25" customHeight="1" x14ac:dyDescent="0.2">
      <c r="A693" s="99"/>
      <c r="B693" s="131"/>
      <c r="C693" s="132"/>
      <c r="D693" s="53"/>
      <c r="E693" s="123"/>
      <c r="F693" s="490" t="s">
        <v>374</v>
      </c>
      <c r="G693" s="490"/>
      <c r="H693" s="188"/>
      <c r="I693" s="188"/>
      <c r="J693" s="188"/>
      <c r="K693" s="188"/>
      <c r="L693" s="188"/>
      <c r="M693" s="188"/>
      <c r="N693" s="188"/>
      <c r="O693" s="181" t="s">
        <v>488</v>
      </c>
      <c r="P693" s="133" t="s">
        <v>376</v>
      </c>
      <c r="Q693" s="133" t="s">
        <v>486</v>
      </c>
      <c r="R693" s="283" t="s">
        <v>321</v>
      </c>
      <c r="S693" s="253">
        <f>S694</f>
        <v>3131440</v>
      </c>
      <c r="T693" s="253">
        <f>T694</f>
        <v>1804743.91</v>
      </c>
      <c r="U693" s="333">
        <f t="shared" si="54"/>
        <v>57.633034961551232</v>
      </c>
    </row>
    <row r="694" spans="1:22" s="102" customFormat="1" ht="32.25" customHeight="1" x14ac:dyDescent="0.2">
      <c r="A694" s="99"/>
      <c r="B694" s="131"/>
      <c r="C694" s="132"/>
      <c r="D694" s="53"/>
      <c r="E694" s="123"/>
      <c r="F694" s="482" t="s">
        <v>425</v>
      </c>
      <c r="G694" s="482"/>
      <c r="H694" s="482"/>
      <c r="I694" s="143"/>
      <c r="J694" s="143"/>
      <c r="K694" s="143"/>
      <c r="L694" s="143"/>
      <c r="M694" s="143"/>
      <c r="N694" s="143"/>
      <c r="O694" s="181" t="s">
        <v>488</v>
      </c>
      <c r="P694" s="133" t="s">
        <v>376</v>
      </c>
      <c r="Q694" s="133" t="s">
        <v>484</v>
      </c>
      <c r="R694" s="283" t="s">
        <v>321</v>
      </c>
      <c r="S694" s="253">
        <f>S698</f>
        <v>3131440</v>
      </c>
      <c r="T694" s="253">
        <f>T698</f>
        <v>1804743.91</v>
      </c>
      <c r="U694" s="333">
        <f t="shared" si="54"/>
        <v>57.633034961551232</v>
      </c>
    </row>
    <row r="695" spans="1:22" s="102" customFormat="1" ht="32.25" customHeight="1" x14ac:dyDescent="0.2">
      <c r="A695" s="99"/>
      <c r="B695" s="131"/>
      <c r="C695" s="132"/>
      <c r="D695" s="53"/>
      <c r="E695" s="123"/>
      <c r="F695" s="482" t="s">
        <v>426</v>
      </c>
      <c r="G695" s="482"/>
      <c r="H695" s="221"/>
      <c r="I695" s="143"/>
      <c r="J695" s="143"/>
      <c r="K695" s="143"/>
      <c r="L695" s="143"/>
      <c r="M695" s="143"/>
      <c r="N695" s="143"/>
      <c r="O695" s="181" t="s">
        <v>488</v>
      </c>
      <c r="P695" s="133" t="s">
        <v>376</v>
      </c>
      <c r="Q695" s="133" t="s">
        <v>485</v>
      </c>
      <c r="R695" s="283" t="s">
        <v>321</v>
      </c>
      <c r="S695" s="253">
        <f>S698</f>
        <v>3131440</v>
      </c>
      <c r="T695" s="253">
        <f>T698</f>
        <v>1804743.91</v>
      </c>
      <c r="U695" s="333">
        <f t="shared" si="54"/>
        <v>57.633034961551232</v>
      </c>
    </row>
    <row r="696" spans="1:22" s="102" customFormat="1" ht="48" customHeight="1" x14ac:dyDescent="0.2">
      <c r="A696" s="99"/>
      <c r="B696" s="131"/>
      <c r="C696" s="132"/>
      <c r="D696" s="53"/>
      <c r="E696" s="123"/>
      <c r="F696" s="480" t="s">
        <v>231</v>
      </c>
      <c r="G696" s="481"/>
      <c r="H696" s="221"/>
      <c r="I696" s="143"/>
      <c r="J696" s="143"/>
      <c r="K696" s="143"/>
      <c r="L696" s="143"/>
      <c r="M696" s="143"/>
      <c r="N696" s="143"/>
      <c r="O696" s="181" t="s">
        <v>488</v>
      </c>
      <c r="P696" s="133" t="s">
        <v>376</v>
      </c>
      <c r="Q696" s="133" t="s">
        <v>39</v>
      </c>
      <c r="R696" s="283" t="s">
        <v>321</v>
      </c>
      <c r="S696" s="253">
        <f t="shared" ref="S696:T698" si="59">S697</f>
        <v>3131440</v>
      </c>
      <c r="T696" s="253">
        <f t="shared" si="59"/>
        <v>1804743.91</v>
      </c>
      <c r="U696" s="333">
        <f t="shared" si="54"/>
        <v>57.633034961551232</v>
      </c>
    </row>
    <row r="697" spans="1:22" s="102" customFormat="1" ht="32.25" customHeight="1" x14ac:dyDescent="0.2">
      <c r="A697" s="99"/>
      <c r="B697" s="131"/>
      <c r="C697" s="132"/>
      <c r="D697" s="53"/>
      <c r="E697" s="123"/>
      <c r="F697" s="482" t="s">
        <v>340</v>
      </c>
      <c r="G697" s="482"/>
      <c r="H697" s="143"/>
      <c r="I697" s="143"/>
      <c r="J697" s="143"/>
      <c r="K697" s="143"/>
      <c r="L697" s="143"/>
      <c r="M697" s="143"/>
      <c r="N697" s="143"/>
      <c r="O697" s="181" t="s">
        <v>488</v>
      </c>
      <c r="P697" s="133" t="s">
        <v>376</v>
      </c>
      <c r="Q697" s="133" t="s">
        <v>170</v>
      </c>
      <c r="R697" s="283" t="s">
        <v>321</v>
      </c>
      <c r="S697" s="253">
        <f t="shared" si="59"/>
        <v>3131440</v>
      </c>
      <c r="T697" s="253">
        <f t="shared" si="59"/>
        <v>1804743.91</v>
      </c>
      <c r="U697" s="333">
        <f t="shared" si="54"/>
        <v>57.633034961551232</v>
      </c>
    </row>
    <row r="698" spans="1:22" s="102" customFormat="1" ht="32.25" customHeight="1" x14ac:dyDescent="0.2">
      <c r="A698" s="99"/>
      <c r="B698" s="131"/>
      <c r="C698" s="132"/>
      <c r="D698" s="53"/>
      <c r="E698" s="123"/>
      <c r="F698" s="483" t="s">
        <v>262</v>
      </c>
      <c r="G698" s="483"/>
      <c r="H698" s="143">
        <v>23726</v>
      </c>
      <c r="I698" s="143"/>
      <c r="J698" s="143"/>
      <c r="K698" s="143">
        <v>-19531</v>
      </c>
      <c r="L698" s="143"/>
      <c r="M698" s="143">
        <f>H698+I698+J698+K698+L698</f>
        <v>4195</v>
      </c>
      <c r="N698" s="143">
        <f>M698-H698</f>
        <v>-19531</v>
      </c>
      <c r="O698" s="181" t="s">
        <v>488</v>
      </c>
      <c r="P698" s="133" t="s">
        <v>376</v>
      </c>
      <c r="Q698" s="133" t="s">
        <v>170</v>
      </c>
      <c r="R698" s="283" t="s">
        <v>422</v>
      </c>
      <c r="S698" s="256">
        <f t="shared" si="59"/>
        <v>3131440</v>
      </c>
      <c r="T698" s="256">
        <f t="shared" si="59"/>
        <v>1804743.91</v>
      </c>
      <c r="U698" s="333">
        <f t="shared" si="54"/>
        <v>57.633034961551232</v>
      </c>
    </row>
    <row r="699" spans="1:22" s="102" customFormat="1" ht="32.25" customHeight="1" x14ac:dyDescent="0.2">
      <c r="A699" s="99"/>
      <c r="B699" s="131"/>
      <c r="C699" s="132"/>
      <c r="D699" s="53"/>
      <c r="E699" s="123"/>
      <c r="F699" s="483" t="s">
        <v>482</v>
      </c>
      <c r="G699" s="484"/>
      <c r="H699" s="143"/>
      <c r="I699" s="143"/>
      <c r="J699" s="143"/>
      <c r="K699" s="143"/>
      <c r="L699" s="143"/>
      <c r="M699" s="143"/>
      <c r="N699" s="143"/>
      <c r="O699" s="181" t="s">
        <v>488</v>
      </c>
      <c r="P699" s="133" t="s">
        <v>376</v>
      </c>
      <c r="Q699" s="133" t="s">
        <v>170</v>
      </c>
      <c r="R699" s="283" t="s">
        <v>481</v>
      </c>
      <c r="S699" s="256">
        <v>3131440</v>
      </c>
      <c r="T699" s="256">
        <v>1804743.91</v>
      </c>
      <c r="U699" s="333">
        <f t="shared" si="54"/>
        <v>57.633034961551232</v>
      </c>
    </row>
    <row r="700" spans="1:22" s="102" customFormat="1" ht="32.25" customHeight="1" x14ac:dyDescent="0.2">
      <c r="A700" s="99"/>
      <c r="B700" s="131"/>
      <c r="C700" s="132"/>
      <c r="D700" s="53"/>
      <c r="E700" s="123"/>
      <c r="F700" s="242"/>
      <c r="G700" s="243"/>
      <c r="H700" s="28"/>
      <c r="I700" s="28"/>
      <c r="J700" s="28"/>
      <c r="K700" s="28"/>
      <c r="L700" s="28"/>
      <c r="M700" s="28"/>
      <c r="N700" s="28"/>
      <c r="O700" s="116"/>
      <c r="P700" s="31"/>
      <c r="Q700" s="31"/>
      <c r="R700" s="165"/>
      <c r="S700" s="142"/>
      <c r="T700" s="142"/>
      <c r="U700" s="333"/>
    </row>
    <row r="701" spans="1:22" s="4" customFormat="1" ht="26.25" customHeight="1" x14ac:dyDescent="0.2">
      <c r="A701" s="91">
        <v>3004</v>
      </c>
      <c r="B701" s="485" t="s">
        <v>299</v>
      </c>
      <c r="C701" s="485"/>
      <c r="D701" s="103"/>
      <c r="E701" s="124"/>
      <c r="F701" s="486" t="s">
        <v>300</v>
      </c>
      <c r="G701" s="487"/>
      <c r="H701" s="19" t="e">
        <f>#REF!+#REF!+#REF!+#REF!+#REF!+#REF!+#REF!+#REF!+#REF!+#REF!+#REF!</f>
        <v>#REF!</v>
      </c>
      <c r="I701" s="19" t="e">
        <f>#REF!+#REF!+#REF!+#REF!+#REF!+#REF!+#REF!+#REF!+#REF!+#REF!+#REF!</f>
        <v>#REF!</v>
      </c>
      <c r="J701" s="19" t="e">
        <f>#REF!+#REF!+#REF!+#REF!+#REF!+#REF!+#REF!+#REF!+#REF!+#REF!+#REF!</f>
        <v>#REF!</v>
      </c>
      <c r="K701" s="19" t="e">
        <f>#REF!+#REF!+#REF!+#REF!+#REF!+#REF!+#REF!+#REF!+#REF!+#REF!+#REF!</f>
        <v>#REF!</v>
      </c>
      <c r="L701" s="19" t="e">
        <f>#REF!+#REF!+#REF!+#REF!+#REF!+#REF!+#REF!+#REF!+#REF!+#REF!+#REF!</f>
        <v>#REF!</v>
      </c>
      <c r="M701" s="19" t="e">
        <f>#REF!+#REF!+#REF!+#REF!+#REF!+#REF!+#REF!+#REF!+#REF!+#REF!+#REF!</f>
        <v>#REF!</v>
      </c>
      <c r="N701" s="19" t="e">
        <f>#REF!+#REF!+#REF!+#REF!+#REF!+#REF!+#REF!+#REF!+#REF!+#REF!+#REF!</f>
        <v>#REF!</v>
      </c>
      <c r="O701" s="156"/>
      <c r="P701" s="104"/>
      <c r="Q701" s="104"/>
      <c r="R701" s="375"/>
      <c r="S701" s="188">
        <f>S10+S33+S159+S291+S306+S391+S582</f>
        <v>757692085.15999997</v>
      </c>
      <c r="T701" s="188">
        <f>T10+T33+T159+T291+T306+T391+T582</f>
        <v>306033304.17000002</v>
      </c>
      <c r="U701" s="379">
        <f t="shared" si="54"/>
        <v>40.390194138741165</v>
      </c>
    </row>
    <row r="702" spans="1:22" s="4" customFormat="1" ht="15.75" customHeight="1" x14ac:dyDescent="0.2">
      <c r="A702" s="105"/>
      <c r="C702" s="3"/>
      <c r="D702" s="105"/>
      <c r="E702" s="105"/>
      <c r="F702" s="27" t="s">
        <v>490</v>
      </c>
      <c r="G702" s="27"/>
      <c r="H702" s="107"/>
      <c r="I702" s="27"/>
      <c r="J702" s="27"/>
      <c r="K702" s="27"/>
      <c r="L702" s="27"/>
      <c r="M702" s="27"/>
      <c r="N702" s="27"/>
      <c r="O702" s="27"/>
      <c r="P702" s="27"/>
      <c r="Q702" s="27"/>
      <c r="R702" s="27"/>
      <c r="S702" s="27"/>
      <c r="T702" s="27"/>
    </row>
    <row r="703" spans="1:22" s="4" customFormat="1" x14ac:dyDescent="0.2">
      <c r="A703" s="105"/>
      <c r="C703" s="3"/>
      <c r="D703" s="105"/>
      <c r="E703" s="105"/>
      <c r="F703" s="27" t="s">
        <v>310</v>
      </c>
      <c r="G703" s="27"/>
      <c r="H703" s="107"/>
      <c r="I703" s="27"/>
      <c r="J703" s="27"/>
      <c r="K703" s="27"/>
      <c r="L703" s="27"/>
      <c r="M703" s="27"/>
      <c r="N703" s="27"/>
      <c r="O703" s="27"/>
      <c r="P703" s="27"/>
      <c r="Q703" s="27"/>
      <c r="R703" s="27"/>
      <c r="S703" s="219"/>
      <c r="T703" s="219"/>
      <c r="V703" s="92"/>
    </row>
    <row r="704" spans="1:22" s="4" customFormat="1" ht="15.75" customHeight="1" x14ac:dyDescent="0.2">
      <c r="A704" s="105"/>
      <c r="C704" s="3"/>
      <c r="D704" s="105"/>
      <c r="E704" s="105"/>
      <c r="F704" s="27" t="s">
        <v>556</v>
      </c>
      <c r="G704" s="27"/>
      <c r="H704" s="107"/>
      <c r="I704" s="27"/>
      <c r="J704" s="27"/>
      <c r="K704" s="27"/>
      <c r="L704" s="27"/>
      <c r="M704" s="27"/>
      <c r="N704" s="27"/>
      <c r="O704" s="27"/>
      <c r="P704" s="27"/>
      <c r="Q704" s="27"/>
      <c r="R704" s="27"/>
      <c r="S704" s="27"/>
      <c r="T704" s="27"/>
    </row>
    <row r="705" spans="1:20" s="4" customFormat="1" ht="30.75" customHeight="1" x14ac:dyDescent="0.2">
      <c r="A705" s="105"/>
      <c r="C705" s="3"/>
      <c r="D705" s="105"/>
      <c r="E705" s="105"/>
    </row>
    <row r="706" spans="1:20" s="4" customFormat="1" x14ac:dyDescent="0.2">
      <c r="A706" s="105"/>
      <c r="C706" s="3"/>
      <c r="D706" s="105"/>
      <c r="E706" s="105"/>
      <c r="F706" s="27"/>
      <c r="G706" s="27"/>
      <c r="H706" s="107"/>
      <c r="I706" s="27"/>
      <c r="J706" s="27"/>
      <c r="K706" s="27"/>
      <c r="L706" s="27"/>
      <c r="M706" s="27"/>
      <c r="N706" s="27"/>
      <c r="O706" s="27"/>
      <c r="P706" s="27"/>
      <c r="Q706" s="27"/>
      <c r="R706" s="27"/>
      <c r="S706" s="219"/>
      <c r="T706" s="219"/>
    </row>
    <row r="707" spans="1:20" s="4" customFormat="1" x14ac:dyDescent="0.2">
      <c r="A707" s="105"/>
      <c r="C707" s="3"/>
      <c r="D707" s="105"/>
      <c r="E707" s="105"/>
      <c r="F707" s="27"/>
      <c r="G707" s="27"/>
      <c r="H707" s="107"/>
      <c r="I707" s="27"/>
      <c r="J707" s="27"/>
      <c r="K707" s="27"/>
      <c r="L707" s="27"/>
      <c r="M707" s="27"/>
      <c r="N707" s="27"/>
      <c r="O707" s="27"/>
      <c r="P707" s="27"/>
      <c r="Q707" s="27"/>
      <c r="R707" s="27"/>
      <c r="S707" s="27"/>
      <c r="T707" s="27"/>
    </row>
    <row r="708" spans="1:20" x14ac:dyDescent="0.25">
      <c r="F708" s="27"/>
      <c r="G708" s="27"/>
      <c r="H708" s="12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75"/>
      <c r="T708" s="175"/>
    </row>
    <row r="709" spans="1:20" x14ac:dyDescent="0.25">
      <c r="F709" s="27"/>
      <c r="G709" s="27"/>
      <c r="H709" s="12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</row>
    <row r="710" spans="1:20" x14ac:dyDescent="0.25">
      <c r="F710" s="27"/>
      <c r="G710" s="27"/>
      <c r="H710" s="12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</row>
    <row r="711" spans="1:20" x14ac:dyDescent="0.25">
      <c r="F711" s="27"/>
      <c r="G711" s="27"/>
      <c r="H711" s="12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</row>
    <row r="712" spans="1:20" x14ac:dyDescent="0.25">
      <c r="F712" s="27"/>
      <c r="G712" s="27"/>
      <c r="H712" s="12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</row>
    <row r="713" spans="1:20" x14ac:dyDescent="0.25">
      <c r="F713" s="27"/>
      <c r="G713" s="27"/>
      <c r="H713" s="12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</row>
    <row r="714" spans="1:20" x14ac:dyDescent="0.25">
      <c r="F714" s="27"/>
      <c r="G714" s="27"/>
      <c r="H714" s="12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</row>
    <row r="715" spans="1:20" x14ac:dyDescent="0.25">
      <c r="F715" s="27"/>
      <c r="G715" s="27"/>
      <c r="H715" s="12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</row>
    <row r="716" spans="1:20" x14ac:dyDescent="0.25">
      <c r="F716" s="27"/>
      <c r="G716" s="27"/>
      <c r="H716" s="12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</row>
    <row r="717" spans="1:20" x14ac:dyDescent="0.25">
      <c r="F717" s="27"/>
      <c r="G717" s="27"/>
      <c r="H717" s="12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</row>
    <row r="718" spans="1:20" x14ac:dyDescent="0.25">
      <c r="F718" s="27"/>
      <c r="G718" s="27"/>
      <c r="H718" s="12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</row>
    <row r="719" spans="1:20" x14ac:dyDescent="0.25">
      <c r="F719" s="27"/>
      <c r="G719" s="27"/>
      <c r="H719" s="12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</row>
    <row r="720" spans="1:20" x14ac:dyDescent="0.25">
      <c r="F720" s="27"/>
      <c r="G720" s="27"/>
      <c r="H720" s="12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</row>
    <row r="721" spans="6:20" x14ac:dyDescent="0.25">
      <c r="F721" s="27"/>
      <c r="G721" s="27"/>
      <c r="H721" s="12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</row>
    <row r="722" spans="6:20" x14ac:dyDescent="0.25">
      <c r="F722" s="27"/>
      <c r="G722" s="27"/>
      <c r="H722" s="12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</row>
    <row r="723" spans="6:20" x14ac:dyDescent="0.25">
      <c r="F723" s="27"/>
      <c r="G723" s="27"/>
      <c r="H723" s="12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</row>
    <row r="724" spans="6:20" x14ac:dyDescent="0.25">
      <c r="F724" s="27"/>
      <c r="G724" s="27"/>
      <c r="H724" s="12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</row>
    <row r="725" spans="6:20" x14ac:dyDescent="0.25">
      <c r="F725" s="27"/>
      <c r="G725" s="27"/>
      <c r="H725" s="12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</row>
    <row r="726" spans="6:20" x14ac:dyDescent="0.25">
      <c r="F726" s="27"/>
      <c r="G726" s="27"/>
      <c r="H726" s="12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</row>
    <row r="727" spans="6:20" x14ac:dyDescent="0.25">
      <c r="F727" s="27"/>
      <c r="G727" s="27"/>
      <c r="H727" s="12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</row>
    <row r="728" spans="6:20" x14ac:dyDescent="0.25">
      <c r="F728" s="27"/>
      <c r="G728" s="27"/>
      <c r="H728" s="12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</row>
    <row r="729" spans="6:20" x14ac:dyDescent="0.25">
      <c r="F729" s="27"/>
      <c r="G729" s="27"/>
      <c r="H729" s="12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</row>
    <row r="730" spans="6:20" x14ac:dyDescent="0.25">
      <c r="F730" s="27"/>
      <c r="G730" s="27"/>
      <c r="H730" s="12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</row>
    <row r="731" spans="6:20" x14ac:dyDescent="0.25">
      <c r="F731" s="27"/>
      <c r="G731" s="27"/>
      <c r="H731" s="12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</row>
    <row r="732" spans="6:20" x14ac:dyDescent="0.25">
      <c r="F732" s="27"/>
      <c r="G732" s="27"/>
      <c r="H732" s="12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</row>
    <row r="733" spans="6:20" x14ac:dyDescent="0.25">
      <c r="F733" s="27"/>
      <c r="G733" s="27"/>
      <c r="H733" s="12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</row>
    <row r="734" spans="6:20" x14ac:dyDescent="0.25">
      <c r="F734" s="27"/>
      <c r="G734" s="27"/>
      <c r="H734" s="12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</row>
    <row r="735" spans="6:20" x14ac:dyDescent="0.25">
      <c r="F735" s="27"/>
      <c r="G735" s="27"/>
      <c r="H735" s="12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</row>
    <row r="736" spans="6:20" x14ac:dyDescent="0.25">
      <c r="F736" s="27"/>
      <c r="G736" s="27"/>
      <c r="H736" s="12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</row>
    <row r="737" spans="6:20" x14ac:dyDescent="0.25">
      <c r="F737" s="27"/>
      <c r="G737" s="27"/>
      <c r="H737" s="12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</row>
    <row r="738" spans="6:20" x14ac:dyDescent="0.25">
      <c r="F738" s="27"/>
      <c r="G738" s="27"/>
      <c r="H738" s="12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</row>
    <row r="739" spans="6:20" x14ac:dyDescent="0.25">
      <c r="F739" s="27"/>
      <c r="G739" s="27"/>
      <c r="H739" s="12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</row>
    <row r="740" spans="6:20" x14ac:dyDescent="0.25">
      <c r="F740" s="27"/>
      <c r="G740" s="27"/>
      <c r="H740" s="12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</row>
    <row r="741" spans="6:20" x14ac:dyDescent="0.25">
      <c r="F741" s="27"/>
      <c r="G741" s="27"/>
      <c r="H741" s="12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</row>
    <row r="742" spans="6:20" x14ac:dyDescent="0.25">
      <c r="F742" s="27"/>
      <c r="G742" s="27"/>
      <c r="H742" s="12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</row>
    <row r="743" spans="6:20" x14ac:dyDescent="0.25">
      <c r="F743" s="27"/>
      <c r="G743" s="27"/>
      <c r="H743" s="12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</row>
    <row r="744" spans="6:20" x14ac:dyDescent="0.25">
      <c r="F744" s="27"/>
      <c r="G744" s="27"/>
      <c r="H744" s="12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</row>
    <row r="745" spans="6:20" x14ac:dyDescent="0.25">
      <c r="F745" s="27"/>
      <c r="G745" s="27"/>
      <c r="H745" s="12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</row>
    <row r="746" spans="6:20" x14ac:dyDescent="0.25">
      <c r="F746" s="27"/>
      <c r="G746" s="27"/>
      <c r="H746" s="12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</row>
    <row r="747" spans="6:20" x14ac:dyDescent="0.25">
      <c r="F747" s="27"/>
      <c r="G747" s="27"/>
      <c r="H747" s="12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</row>
    <row r="748" spans="6:20" x14ac:dyDescent="0.25">
      <c r="F748" s="27"/>
      <c r="G748" s="27"/>
      <c r="H748" s="12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</row>
    <row r="749" spans="6:20" x14ac:dyDescent="0.25">
      <c r="F749" s="27"/>
      <c r="G749" s="27"/>
      <c r="H749" s="12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</row>
    <row r="750" spans="6:20" x14ac:dyDescent="0.25">
      <c r="F750" s="27"/>
      <c r="G750" s="27"/>
      <c r="H750" s="12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</row>
    <row r="751" spans="6:20" x14ac:dyDescent="0.25">
      <c r="F751" s="27"/>
      <c r="G751" s="27"/>
      <c r="H751" s="12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</row>
    <row r="752" spans="6:20" x14ac:dyDescent="0.25">
      <c r="F752" s="27"/>
      <c r="G752" s="27"/>
      <c r="H752" s="12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</row>
    <row r="753" spans="6:20" x14ac:dyDescent="0.25">
      <c r="F753" s="27"/>
      <c r="G753" s="27"/>
      <c r="H753" s="12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</row>
    <row r="754" spans="6:20" x14ac:dyDescent="0.25">
      <c r="F754" s="27"/>
      <c r="G754" s="27"/>
      <c r="H754" s="12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</row>
    <row r="755" spans="6:20" x14ac:dyDescent="0.25">
      <c r="F755" s="27"/>
      <c r="G755" s="27"/>
      <c r="H755" s="12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</row>
    <row r="756" spans="6:20" x14ac:dyDescent="0.25">
      <c r="F756" s="27"/>
      <c r="G756" s="27"/>
      <c r="H756" s="12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</row>
    <row r="757" spans="6:20" x14ac:dyDescent="0.25">
      <c r="F757" s="27"/>
      <c r="G757" s="27"/>
      <c r="H757" s="12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</row>
    <row r="758" spans="6:20" x14ac:dyDescent="0.25">
      <c r="F758" s="27"/>
      <c r="G758" s="27"/>
      <c r="H758" s="12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</row>
    <row r="759" spans="6:20" x14ac:dyDescent="0.25">
      <c r="F759" s="27"/>
      <c r="G759" s="27"/>
      <c r="H759" s="12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</row>
    <row r="760" spans="6:20" x14ac:dyDescent="0.25">
      <c r="F760" s="27"/>
      <c r="G760" s="27"/>
      <c r="H760" s="12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</row>
    <row r="761" spans="6:20" x14ac:dyDescent="0.25">
      <c r="F761" s="27"/>
      <c r="G761" s="27"/>
      <c r="H761" s="12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</row>
    <row r="762" spans="6:20" x14ac:dyDescent="0.25">
      <c r="F762" s="27"/>
      <c r="G762" s="27"/>
      <c r="H762" s="12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</row>
    <row r="763" spans="6:20" x14ac:dyDescent="0.25">
      <c r="F763" s="27"/>
      <c r="G763" s="27"/>
      <c r="H763" s="12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</row>
    <row r="764" spans="6:20" x14ac:dyDescent="0.25">
      <c r="F764" s="27"/>
      <c r="G764" s="27"/>
      <c r="H764" s="12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</row>
    <row r="765" spans="6:20" x14ac:dyDescent="0.25">
      <c r="F765" s="27"/>
      <c r="G765" s="27"/>
      <c r="H765" s="12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</row>
    <row r="766" spans="6:20" x14ac:dyDescent="0.25">
      <c r="F766" s="27"/>
      <c r="G766" s="27"/>
      <c r="H766" s="12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</row>
    <row r="767" spans="6:20" x14ac:dyDescent="0.25">
      <c r="F767" s="27"/>
      <c r="G767" s="27"/>
      <c r="H767" s="12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</row>
    <row r="768" spans="6:20" x14ac:dyDescent="0.25">
      <c r="F768" s="27"/>
      <c r="G768" s="27"/>
      <c r="H768" s="12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</row>
    <row r="769" spans="6:20" x14ac:dyDescent="0.25">
      <c r="F769" s="27"/>
      <c r="G769" s="27"/>
      <c r="H769" s="12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</row>
    <row r="770" spans="6:20" x14ac:dyDescent="0.25">
      <c r="F770" s="27"/>
      <c r="G770" s="27"/>
      <c r="H770" s="12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</row>
    <row r="771" spans="6:20" x14ac:dyDescent="0.25">
      <c r="F771" s="27"/>
      <c r="G771" s="27"/>
      <c r="H771" s="12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</row>
    <row r="772" spans="6:20" x14ac:dyDescent="0.25">
      <c r="F772" s="27"/>
      <c r="G772" s="27"/>
      <c r="H772" s="12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</row>
    <row r="773" spans="6:20" x14ac:dyDescent="0.25">
      <c r="F773" s="27"/>
      <c r="G773" s="27"/>
      <c r="H773" s="12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</row>
    <row r="774" spans="6:20" x14ac:dyDescent="0.25">
      <c r="F774" s="27"/>
      <c r="G774" s="27"/>
      <c r="H774" s="12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</row>
    <row r="775" spans="6:20" x14ac:dyDescent="0.25">
      <c r="F775" s="27"/>
      <c r="G775" s="27"/>
      <c r="H775" s="12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</row>
    <row r="776" spans="6:20" x14ac:dyDescent="0.25">
      <c r="F776" s="27"/>
      <c r="G776" s="27"/>
      <c r="H776" s="12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</row>
    <row r="777" spans="6:20" x14ac:dyDescent="0.25">
      <c r="F777" s="27"/>
      <c r="G777" s="27"/>
      <c r="H777" s="12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</row>
    <row r="778" spans="6:20" x14ac:dyDescent="0.25">
      <c r="F778" s="27"/>
      <c r="G778" s="27"/>
      <c r="H778" s="12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</row>
    <row r="779" spans="6:20" x14ac:dyDescent="0.25">
      <c r="F779" s="27"/>
      <c r="G779" s="27"/>
      <c r="H779" s="12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</row>
    <row r="780" spans="6:20" x14ac:dyDescent="0.25">
      <c r="F780" s="27"/>
      <c r="G780" s="27"/>
      <c r="H780" s="12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</row>
    <row r="781" spans="6:20" x14ac:dyDescent="0.25">
      <c r="F781" s="27"/>
      <c r="G781" s="27"/>
      <c r="H781" s="12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</row>
    <row r="782" spans="6:20" x14ac:dyDescent="0.25">
      <c r="F782" s="27"/>
      <c r="G782" s="27"/>
      <c r="H782" s="12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</row>
    <row r="783" spans="6:20" x14ac:dyDescent="0.25">
      <c r="F783" s="27"/>
      <c r="G783" s="27"/>
      <c r="H783" s="12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</row>
    <row r="784" spans="6:20" x14ac:dyDescent="0.25">
      <c r="F784" s="27"/>
      <c r="G784" s="27"/>
      <c r="H784" s="12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</row>
    <row r="785" spans="6:20" x14ac:dyDescent="0.25">
      <c r="F785" s="27"/>
      <c r="G785" s="27"/>
      <c r="H785" s="12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</row>
    <row r="786" spans="6:20" x14ac:dyDescent="0.25">
      <c r="F786" s="27"/>
      <c r="G786" s="27"/>
      <c r="H786" s="12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</row>
    <row r="787" spans="6:20" x14ac:dyDescent="0.25">
      <c r="F787" s="27"/>
      <c r="G787" s="27"/>
      <c r="H787" s="12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</row>
    <row r="788" spans="6:20" x14ac:dyDescent="0.25">
      <c r="F788" s="27"/>
      <c r="G788" s="27"/>
      <c r="H788" s="12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</row>
    <row r="789" spans="6:20" x14ac:dyDescent="0.25">
      <c r="F789" s="27"/>
      <c r="G789" s="27"/>
      <c r="H789" s="12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</row>
    <row r="790" spans="6:20" x14ac:dyDescent="0.25">
      <c r="F790" s="27"/>
      <c r="G790" s="27"/>
      <c r="H790" s="12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</row>
    <row r="791" spans="6:20" x14ac:dyDescent="0.25">
      <c r="F791" s="27"/>
      <c r="G791" s="27"/>
      <c r="H791" s="12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</row>
    <row r="792" spans="6:20" x14ac:dyDescent="0.25">
      <c r="F792" s="27"/>
      <c r="G792" s="27"/>
      <c r="H792" s="12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</row>
    <row r="793" spans="6:20" x14ac:dyDescent="0.25">
      <c r="F793" s="27"/>
      <c r="G793" s="27"/>
      <c r="H793" s="12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</row>
    <row r="794" spans="6:20" x14ac:dyDescent="0.25">
      <c r="F794" s="27"/>
      <c r="G794" s="27"/>
      <c r="H794" s="12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</row>
    <row r="795" spans="6:20" x14ac:dyDescent="0.25">
      <c r="F795" s="27"/>
      <c r="G795" s="27"/>
      <c r="H795" s="12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</row>
    <row r="796" spans="6:20" x14ac:dyDescent="0.25">
      <c r="F796" s="27"/>
      <c r="G796" s="27"/>
      <c r="H796" s="12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</row>
    <row r="797" spans="6:20" x14ac:dyDescent="0.25">
      <c r="F797" s="27"/>
      <c r="G797" s="27"/>
      <c r="H797" s="12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</row>
    <row r="798" spans="6:20" x14ac:dyDescent="0.25">
      <c r="F798" s="27"/>
      <c r="G798" s="27"/>
      <c r="H798" s="12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</row>
    <row r="799" spans="6:20" x14ac:dyDescent="0.25">
      <c r="F799" s="27"/>
      <c r="G799" s="27"/>
      <c r="H799" s="12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</row>
    <row r="800" spans="6:20" x14ac:dyDescent="0.25">
      <c r="F800" s="27"/>
      <c r="G800" s="27"/>
      <c r="H800" s="12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</row>
    <row r="801" spans="6:20" x14ac:dyDescent="0.25">
      <c r="F801" s="27"/>
      <c r="G801" s="27"/>
      <c r="H801" s="12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</row>
    <row r="802" spans="6:20" x14ac:dyDescent="0.25">
      <c r="F802" s="27"/>
      <c r="G802" s="27"/>
      <c r="H802" s="12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</row>
    <row r="803" spans="6:20" x14ac:dyDescent="0.25">
      <c r="F803" s="27"/>
      <c r="G803" s="27"/>
      <c r="H803" s="12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</row>
    <row r="804" spans="6:20" x14ac:dyDescent="0.25">
      <c r="F804" s="27"/>
      <c r="G804" s="27"/>
      <c r="H804" s="12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</row>
    <row r="805" spans="6:20" x14ac:dyDescent="0.25">
      <c r="F805" s="27"/>
      <c r="G805" s="27"/>
      <c r="H805" s="12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</row>
    <row r="806" spans="6:20" x14ac:dyDescent="0.25">
      <c r="F806" s="27"/>
      <c r="G806" s="27"/>
      <c r="H806" s="12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</row>
    <row r="807" spans="6:20" x14ac:dyDescent="0.25">
      <c r="F807" s="27"/>
      <c r="G807" s="27"/>
      <c r="H807" s="12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</row>
    <row r="808" spans="6:20" x14ac:dyDescent="0.25">
      <c r="F808" s="27"/>
      <c r="G808" s="27"/>
      <c r="H808" s="12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</row>
    <row r="809" spans="6:20" x14ac:dyDescent="0.25">
      <c r="F809" s="27"/>
      <c r="G809" s="27"/>
      <c r="H809" s="12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</row>
    <row r="810" spans="6:20" x14ac:dyDescent="0.25">
      <c r="F810" s="27"/>
      <c r="G810" s="27"/>
      <c r="H810" s="12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</row>
    <row r="811" spans="6:20" x14ac:dyDescent="0.25">
      <c r="F811" s="27"/>
      <c r="G811" s="27"/>
      <c r="H811" s="12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</row>
    <row r="812" spans="6:20" x14ac:dyDescent="0.25">
      <c r="F812" s="27"/>
      <c r="G812" s="27"/>
      <c r="H812" s="12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</row>
    <row r="813" spans="6:20" x14ac:dyDescent="0.25">
      <c r="F813" s="27"/>
      <c r="G813" s="27"/>
      <c r="H813" s="12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</row>
    <row r="814" spans="6:20" x14ac:dyDescent="0.25">
      <c r="F814" s="27"/>
      <c r="G814" s="27"/>
      <c r="H814" s="12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</row>
    <row r="815" spans="6:20" x14ac:dyDescent="0.25">
      <c r="F815" s="27"/>
      <c r="G815" s="27"/>
      <c r="H815" s="12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</row>
    <row r="816" spans="6:20" x14ac:dyDescent="0.25">
      <c r="F816" s="27"/>
      <c r="G816" s="27"/>
      <c r="H816" s="12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</row>
    <row r="817" spans="6:20" x14ac:dyDescent="0.25">
      <c r="F817" s="27"/>
      <c r="G817" s="27"/>
      <c r="H817" s="12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</row>
    <row r="818" spans="6:20" x14ac:dyDescent="0.25">
      <c r="F818" s="27"/>
      <c r="G818" s="27"/>
      <c r="H818" s="12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</row>
    <row r="819" spans="6:20" x14ac:dyDescent="0.25">
      <c r="F819" s="27"/>
      <c r="G819" s="27"/>
      <c r="H819" s="12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</row>
    <row r="820" spans="6:20" x14ac:dyDescent="0.25">
      <c r="F820" s="27"/>
      <c r="G820" s="27"/>
      <c r="H820" s="12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</row>
    <row r="821" spans="6:20" x14ac:dyDescent="0.25">
      <c r="F821" s="27"/>
      <c r="G821" s="27"/>
      <c r="H821" s="12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</row>
    <row r="822" spans="6:20" x14ac:dyDescent="0.25">
      <c r="F822" s="27"/>
      <c r="G822" s="27"/>
      <c r="H822" s="12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</row>
    <row r="823" spans="6:20" x14ac:dyDescent="0.25">
      <c r="F823" s="27"/>
      <c r="G823" s="27"/>
      <c r="H823" s="12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</row>
    <row r="824" spans="6:20" x14ac:dyDescent="0.25">
      <c r="F824" s="27"/>
      <c r="G824" s="27"/>
      <c r="H824" s="12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</row>
    <row r="825" spans="6:20" x14ac:dyDescent="0.25">
      <c r="F825" s="27"/>
      <c r="G825" s="27"/>
      <c r="H825" s="12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</row>
    <row r="826" spans="6:20" x14ac:dyDescent="0.25">
      <c r="F826" s="27"/>
      <c r="G826" s="27"/>
      <c r="H826" s="12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</row>
    <row r="827" spans="6:20" x14ac:dyDescent="0.25">
      <c r="F827" s="27"/>
      <c r="G827" s="27"/>
      <c r="H827" s="12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</row>
    <row r="828" spans="6:20" x14ac:dyDescent="0.25">
      <c r="F828" s="27"/>
      <c r="G828" s="27"/>
      <c r="H828" s="12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</row>
    <row r="829" spans="6:20" x14ac:dyDescent="0.25">
      <c r="F829" s="27"/>
      <c r="G829" s="27"/>
      <c r="H829" s="12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</row>
    <row r="830" spans="6:20" x14ac:dyDescent="0.25">
      <c r="F830" s="27"/>
      <c r="G830" s="27"/>
      <c r="H830" s="12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</row>
    <row r="831" spans="6:20" x14ac:dyDescent="0.25">
      <c r="F831" s="27"/>
      <c r="G831" s="27"/>
      <c r="H831" s="12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</row>
    <row r="832" spans="6:20" x14ac:dyDescent="0.25">
      <c r="F832" s="27"/>
      <c r="G832" s="27"/>
      <c r="H832" s="12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</row>
    <row r="833" spans="6:20" x14ac:dyDescent="0.25">
      <c r="F833" s="27"/>
      <c r="G833" s="27"/>
      <c r="H833" s="12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</row>
  </sheetData>
  <mergeCells count="708">
    <mergeCell ref="F76:G76"/>
    <mergeCell ref="F82:G82"/>
    <mergeCell ref="F81:G81"/>
    <mergeCell ref="F110:G110"/>
    <mergeCell ref="F111:G111"/>
    <mergeCell ref="F96:G96"/>
    <mergeCell ref="F78:G78"/>
    <mergeCell ref="F281:G281"/>
    <mergeCell ref="F283:G283"/>
    <mergeCell ref="F201:G201"/>
    <mergeCell ref="F202:G202"/>
    <mergeCell ref="F274:G274"/>
    <mergeCell ref="F277:G277"/>
    <mergeCell ref="F276:G276"/>
    <mergeCell ref="F211:G211"/>
    <mergeCell ref="F275:G275"/>
    <mergeCell ref="F214:G214"/>
    <mergeCell ref="F440:G440"/>
    <mergeCell ref="F381:G381"/>
    <mergeCell ref="F382:G382"/>
    <mergeCell ref="F383:G383"/>
    <mergeCell ref="F418:G418"/>
    <mergeCell ref="F419:G419"/>
    <mergeCell ref="F420:G420"/>
    <mergeCell ref="F424:G424"/>
    <mergeCell ref="F438:G438"/>
    <mergeCell ref="F428:G428"/>
    <mergeCell ref="F427:G427"/>
    <mergeCell ref="F417:G417"/>
    <mergeCell ref="F412:G412"/>
    <mergeCell ref="F413:G413"/>
    <mergeCell ref="F297:G297"/>
    <mergeCell ref="F310:G310"/>
    <mergeCell ref="F425:G425"/>
    <mergeCell ref="F426:H426"/>
    <mergeCell ref="F353:G353"/>
    <mergeCell ref="F325:G325"/>
    <mergeCell ref="F298:G298"/>
    <mergeCell ref="F291:G291"/>
    <mergeCell ref="F319:G319"/>
    <mergeCell ref="F352:G352"/>
    <mergeCell ref="F378:G378"/>
    <mergeCell ref="F301:G301"/>
    <mergeCell ref="F278:G278"/>
    <mergeCell ref="F302:G302"/>
    <mergeCell ref="F286:G286"/>
    <mergeCell ref="F350:G350"/>
    <mergeCell ref="F371:G371"/>
    <mergeCell ref="F362:G362"/>
    <mergeCell ref="F290:G290"/>
    <mergeCell ref="F289:G289"/>
    <mergeCell ref="F441:G441"/>
    <mergeCell ref="F454:G454"/>
    <mergeCell ref="F448:G448"/>
    <mergeCell ref="F442:G442"/>
    <mergeCell ref="F423:G423"/>
    <mergeCell ref="F294:G294"/>
    <mergeCell ref="F374:G374"/>
    <mergeCell ref="F376:G376"/>
    <mergeCell ref="F312:G312"/>
    <mergeCell ref="F295:G295"/>
    <mergeCell ref="F504:G504"/>
    <mergeCell ref="F453:G453"/>
    <mergeCell ref="F493:G493"/>
    <mergeCell ref="F476:G476"/>
    <mergeCell ref="F446:G446"/>
    <mergeCell ref="F449:G449"/>
    <mergeCell ref="F494:G494"/>
    <mergeCell ref="F460:G460"/>
    <mergeCell ref="F500:G500"/>
    <mergeCell ref="F450:G450"/>
    <mergeCell ref="F497:G497"/>
    <mergeCell ref="F486:G486"/>
    <mergeCell ref="F483:G483"/>
    <mergeCell ref="F474:G474"/>
    <mergeCell ref="F459:G459"/>
    <mergeCell ref="F451:G451"/>
    <mergeCell ref="F455:G455"/>
    <mergeCell ref="F457:G457"/>
    <mergeCell ref="F456:G456"/>
    <mergeCell ref="F473:G473"/>
    <mergeCell ref="F435:G435"/>
    <mergeCell ref="F515:G515"/>
    <mergeCell ref="F516:G516"/>
    <mergeCell ref="F507:G507"/>
    <mergeCell ref="F517:G517"/>
    <mergeCell ref="F458:G458"/>
    <mergeCell ref="F485:G485"/>
    <mergeCell ref="F481:G481"/>
    <mergeCell ref="F482:G482"/>
    <mergeCell ref="F492:G492"/>
    <mergeCell ref="F447:G447"/>
    <mergeCell ref="F444:G444"/>
    <mergeCell ref="F443:G443"/>
    <mergeCell ref="F445:G445"/>
    <mergeCell ref="F422:G422"/>
    <mergeCell ref="F588:G588"/>
    <mergeCell ref="F587:G587"/>
    <mergeCell ref="F465:G465"/>
    <mergeCell ref="F466:G466"/>
    <mergeCell ref="F579:G579"/>
    <mergeCell ref="F434:G434"/>
    <mergeCell ref="F429:G429"/>
    <mergeCell ref="F430:G430"/>
    <mergeCell ref="F149:G149"/>
    <mergeCell ref="F271:G271"/>
    <mergeCell ref="F416:G416"/>
    <mergeCell ref="F349:G349"/>
    <mergeCell ref="F342:G342"/>
    <mergeCell ref="F414:G414"/>
    <mergeCell ref="F379:G379"/>
    <mergeCell ref="F258:G258"/>
    <mergeCell ref="F273:G273"/>
    <mergeCell ref="F129:G129"/>
    <mergeCell ref="F115:G115"/>
    <mergeCell ref="F431:G431"/>
    <mergeCell ref="F370:G370"/>
    <mergeCell ref="F380:G380"/>
    <mergeCell ref="F299:G299"/>
    <mergeCell ref="F300:G300"/>
    <mergeCell ref="F326:G326"/>
    <mergeCell ref="F355:G355"/>
    <mergeCell ref="F329:G329"/>
    <mergeCell ref="F340:G340"/>
    <mergeCell ref="F284:G284"/>
    <mergeCell ref="F262:G262"/>
    <mergeCell ref="F280:G280"/>
    <mergeCell ref="F264:G264"/>
    <mergeCell ref="F327:G327"/>
    <mergeCell ref="F346:G346"/>
    <mergeCell ref="F321:G321"/>
    <mergeCell ref="F266:G266"/>
    <mergeCell ref="F287:G287"/>
    <mergeCell ref="F267:G267"/>
    <mergeCell ref="F282:G282"/>
    <mergeCell ref="F116:G116"/>
    <mergeCell ref="F117:G117"/>
    <mergeCell ref="F285:G285"/>
    <mergeCell ref="F247:G247"/>
    <mergeCell ref="F261:G261"/>
    <mergeCell ref="F260:G260"/>
    <mergeCell ref="F251:G251"/>
    <mergeCell ref="F250:G250"/>
    <mergeCell ref="F203:G203"/>
    <mergeCell ref="F113:H113"/>
    <mergeCell ref="F304:G304"/>
    <mergeCell ref="F305:G305"/>
    <mergeCell ref="F270:G270"/>
    <mergeCell ref="F272:G272"/>
    <mergeCell ref="F265:G265"/>
    <mergeCell ref="F268:G268"/>
    <mergeCell ref="F316:G316"/>
    <mergeCell ref="F292:G292"/>
    <mergeCell ref="F288:G288"/>
    <mergeCell ref="F140:G140"/>
    <mergeCell ref="F142:G142"/>
    <mergeCell ref="F317:G317"/>
    <mergeCell ref="F167:G167"/>
    <mergeCell ref="F156:G156"/>
    <mergeCell ref="F164:G164"/>
    <mergeCell ref="F160:G160"/>
    <mergeCell ref="F42:G42"/>
    <mergeCell ref="F244:G244"/>
    <mergeCell ref="F108:G108"/>
    <mergeCell ref="F98:G98"/>
    <mergeCell ref="F109:G109"/>
    <mergeCell ref="F94:G94"/>
    <mergeCell ref="F152:G152"/>
    <mergeCell ref="F153:G153"/>
    <mergeCell ref="F72:G72"/>
    <mergeCell ref="F77:G77"/>
    <mergeCell ref="F24:G24"/>
    <mergeCell ref="F39:G39"/>
    <mergeCell ref="F36:H36"/>
    <mergeCell ref="F75:G75"/>
    <mergeCell ref="F95:G95"/>
    <mergeCell ref="F88:G88"/>
    <mergeCell ref="F85:G85"/>
    <mergeCell ref="F84:G84"/>
    <mergeCell ref="F90:G90"/>
    <mergeCell ref="F91:G91"/>
    <mergeCell ref="F57:G57"/>
    <mergeCell ref="F66:H66"/>
    <mergeCell ref="F53:H53"/>
    <mergeCell ref="F20:H20"/>
    <mergeCell ref="F40:G40"/>
    <mergeCell ref="F27:G27"/>
    <mergeCell ref="F22:G22"/>
    <mergeCell ref="F55:G55"/>
    <mergeCell ref="F38:G38"/>
    <mergeCell ref="F34:G34"/>
    <mergeCell ref="F14:G14"/>
    <mergeCell ref="F15:G15"/>
    <mergeCell ref="F11:G11"/>
    <mergeCell ref="F68:G68"/>
    <mergeCell ref="F54:G54"/>
    <mergeCell ref="F67:G67"/>
    <mergeCell ref="F61:G61"/>
    <mergeCell ref="F59:H59"/>
    <mergeCell ref="F60:G60"/>
    <mergeCell ref="F56:G56"/>
    <mergeCell ref="F10:G10"/>
    <mergeCell ref="F21:G21"/>
    <mergeCell ref="F23:G23"/>
    <mergeCell ref="B19:C19"/>
    <mergeCell ref="F19:G19"/>
    <mergeCell ref="B11:C11"/>
    <mergeCell ref="B13:C13"/>
    <mergeCell ref="F13:H13"/>
    <mergeCell ref="F18:G18"/>
    <mergeCell ref="F17:G17"/>
    <mergeCell ref="F26:G26"/>
    <mergeCell ref="F25:G25"/>
    <mergeCell ref="G1:H1"/>
    <mergeCell ref="G3:S3"/>
    <mergeCell ref="G5:S6"/>
    <mergeCell ref="F7:N7"/>
    <mergeCell ref="F16:G16"/>
    <mergeCell ref="F12:G12"/>
    <mergeCell ref="F8:G8"/>
    <mergeCell ref="F9:G9"/>
    <mergeCell ref="F31:G31"/>
    <mergeCell ref="F32:G32"/>
    <mergeCell ref="F50:H50"/>
    <mergeCell ref="F51:G51"/>
    <mergeCell ref="F52:G52"/>
    <mergeCell ref="B65:C65"/>
    <mergeCell ref="F65:G65"/>
    <mergeCell ref="F62:G62"/>
    <mergeCell ref="F63:G63"/>
    <mergeCell ref="F64:G64"/>
    <mergeCell ref="F49:G49"/>
    <mergeCell ref="B58:C58"/>
    <mergeCell ref="F58:G58"/>
    <mergeCell ref="F33:G33"/>
    <mergeCell ref="F37:G37"/>
    <mergeCell ref="B35:C35"/>
    <mergeCell ref="F35:G35"/>
    <mergeCell ref="F48:G48"/>
    <mergeCell ref="F41:G41"/>
    <mergeCell ref="F45:G45"/>
    <mergeCell ref="F139:G139"/>
    <mergeCell ref="F151:G151"/>
    <mergeCell ref="F29:G29"/>
    <mergeCell ref="F28:G28"/>
    <mergeCell ref="F30:G30"/>
    <mergeCell ref="F43:G43"/>
    <mergeCell ref="F44:G44"/>
    <mergeCell ref="F46:G46"/>
    <mergeCell ref="F47:G47"/>
    <mergeCell ref="F114:G114"/>
    <mergeCell ref="F124:G124"/>
    <mergeCell ref="F120:G120"/>
    <mergeCell ref="F243:G243"/>
    <mergeCell ref="F137:G137"/>
    <mergeCell ref="F150:G150"/>
    <mergeCell ref="F148:G148"/>
    <mergeCell ref="F198:G198"/>
    <mergeCell ref="F241:G241"/>
    <mergeCell ref="F125:G125"/>
    <mergeCell ref="F126:G126"/>
    <mergeCell ref="F80:G80"/>
    <mergeCell ref="F73:G73"/>
    <mergeCell ref="F71:G71"/>
    <mergeCell ref="F74:G74"/>
    <mergeCell ref="F122:G122"/>
    <mergeCell ref="F123:G123"/>
    <mergeCell ref="F99:G99"/>
    <mergeCell ref="F107:G107"/>
    <mergeCell ref="F106:H106"/>
    <mergeCell ref="F105:G105"/>
    <mergeCell ref="B104:C104"/>
    <mergeCell ref="F104:G104"/>
    <mergeCell ref="F101:G101"/>
    <mergeCell ref="F100:G100"/>
    <mergeCell ref="F92:G92"/>
    <mergeCell ref="F93:G93"/>
    <mergeCell ref="F102:G102"/>
    <mergeCell ref="F103:G103"/>
    <mergeCell ref="F97:G97"/>
    <mergeCell ref="F154:G154"/>
    <mergeCell ref="F166:G166"/>
    <mergeCell ref="F127:G127"/>
    <mergeCell ref="F172:G172"/>
    <mergeCell ref="F165:G165"/>
    <mergeCell ref="F69:G69"/>
    <mergeCell ref="F70:G70"/>
    <mergeCell ref="F87:G87"/>
    <mergeCell ref="F79:G79"/>
    <mergeCell ref="F83:G83"/>
    <mergeCell ref="F133:G133"/>
    <mergeCell ref="F89:G89"/>
    <mergeCell ref="F112:G112"/>
    <mergeCell ref="F86:G86"/>
    <mergeCell ref="F144:G144"/>
    <mergeCell ref="F141:G141"/>
    <mergeCell ref="F132:G132"/>
    <mergeCell ref="F121:G121"/>
    <mergeCell ref="F119:G119"/>
    <mergeCell ref="F118:G118"/>
    <mergeCell ref="F157:G157"/>
    <mergeCell ref="F134:G134"/>
    <mergeCell ref="F128:H128"/>
    <mergeCell ref="F130:G130"/>
    <mergeCell ref="F131:G131"/>
    <mergeCell ref="F146:G146"/>
    <mergeCell ref="F147:G147"/>
    <mergeCell ref="F136:G136"/>
    <mergeCell ref="F138:G138"/>
    <mergeCell ref="F143:G143"/>
    <mergeCell ref="F186:G186"/>
    <mergeCell ref="F170:G170"/>
    <mergeCell ref="F158:G158"/>
    <mergeCell ref="F159:G159"/>
    <mergeCell ref="F162:G162"/>
    <mergeCell ref="F168:G168"/>
    <mergeCell ref="F163:G163"/>
    <mergeCell ref="F182:G182"/>
    <mergeCell ref="F179:G179"/>
    <mergeCell ref="F181:G181"/>
    <mergeCell ref="F208:G208"/>
    <mergeCell ref="F210:G210"/>
    <mergeCell ref="F206:G206"/>
    <mergeCell ref="F193:G193"/>
    <mergeCell ref="F195:G195"/>
    <mergeCell ref="F188:G188"/>
    <mergeCell ref="F199:G199"/>
    <mergeCell ref="F200:G200"/>
    <mergeCell ref="F191:G191"/>
    <mergeCell ref="F204:G204"/>
    <mergeCell ref="F155:G155"/>
    <mergeCell ref="F207:G207"/>
    <mergeCell ref="F225:G225"/>
    <mergeCell ref="F226:G226"/>
    <mergeCell ref="F209:G209"/>
    <mergeCell ref="F213:G213"/>
    <mergeCell ref="F220:G220"/>
    <mergeCell ref="F219:G219"/>
    <mergeCell ref="F161:G161"/>
    <mergeCell ref="F169:G169"/>
    <mergeCell ref="F234:G234"/>
    <mergeCell ref="F230:G230"/>
    <mergeCell ref="F233:G233"/>
    <mergeCell ref="F216:G216"/>
    <mergeCell ref="F228:G228"/>
    <mergeCell ref="F229:G229"/>
    <mergeCell ref="F232:G232"/>
    <mergeCell ref="F253:G253"/>
    <mergeCell ref="F255:G255"/>
    <mergeCell ref="F254:G254"/>
    <mergeCell ref="F237:H237"/>
    <mergeCell ref="F238:H238"/>
    <mergeCell ref="F239:H239"/>
    <mergeCell ref="F242:G242"/>
    <mergeCell ref="F252:G252"/>
    <mergeCell ref="F246:G246"/>
    <mergeCell ref="F240:G240"/>
    <mergeCell ref="F332:G332"/>
    <mergeCell ref="F333:G333"/>
    <mergeCell ref="F334:G334"/>
    <mergeCell ref="F337:G337"/>
    <mergeCell ref="F338:G338"/>
    <mergeCell ref="F410:G410"/>
    <mergeCell ref="F359:G359"/>
    <mergeCell ref="F357:G357"/>
    <mergeCell ref="F351:G351"/>
    <mergeCell ref="F354:G354"/>
    <mergeCell ref="F365:G365"/>
    <mergeCell ref="F345:G345"/>
    <mergeCell ref="F373:G373"/>
    <mergeCell ref="F372:G372"/>
    <mergeCell ref="F367:G367"/>
    <mergeCell ref="F369:G369"/>
    <mergeCell ref="F348:G348"/>
    <mergeCell ref="F366:G366"/>
    <mergeCell ref="F368:G368"/>
    <mergeCell ref="F364:G364"/>
    <mergeCell ref="F389:G389"/>
    <mergeCell ref="F384:G384"/>
    <mergeCell ref="F402:G402"/>
    <mergeCell ref="F415:G415"/>
    <mergeCell ref="F194:G194"/>
    <mergeCell ref="F363:G363"/>
    <mergeCell ref="F341:G341"/>
    <mergeCell ref="F320:G320"/>
    <mergeCell ref="F323:G323"/>
    <mergeCell ref="F411:G411"/>
    <mergeCell ref="F324:G324"/>
    <mergeCell ref="F331:G331"/>
    <mergeCell ref="F356:G356"/>
    <mergeCell ref="F335:G335"/>
    <mergeCell ref="F328:G328"/>
    <mergeCell ref="F171:G171"/>
    <mergeCell ref="F173:G173"/>
    <mergeCell ref="F183:G183"/>
    <mergeCell ref="F178:G178"/>
    <mergeCell ref="F177:G177"/>
    <mergeCell ref="F212:G212"/>
    <mergeCell ref="F231:G231"/>
    <mergeCell ref="F222:G222"/>
    <mergeCell ref="F218:G218"/>
    <mergeCell ref="F215:G215"/>
    <mergeCell ref="F217:G217"/>
    <mergeCell ref="F221:G221"/>
    <mergeCell ref="F223:G223"/>
    <mergeCell ref="F249:G249"/>
    <mergeCell ref="F180:G180"/>
    <mergeCell ref="F192:G192"/>
    <mergeCell ref="F190:G190"/>
    <mergeCell ref="F205:G205"/>
    <mergeCell ref="F189:G189"/>
    <mergeCell ref="F197:G197"/>
    <mergeCell ref="F227:G227"/>
    <mergeCell ref="F235:I235"/>
    <mergeCell ref="F236:H236"/>
    <mergeCell ref="F386:G386"/>
    <mergeCell ref="F309:G309"/>
    <mergeCell ref="F314:G314"/>
    <mergeCell ref="F315:G315"/>
    <mergeCell ref="F336:G336"/>
    <mergeCell ref="F311:G311"/>
    <mergeCell ref="F313:G313"/>
    <mergeCell ref="F361:G361"/>
    <mergeCell ref="F344:G344"/>
    <mergeCell ref="F318:G318"/>
    <mergeCell ref="F387:G387"/>
    <mergeCell ref="F388:G388"/>
    <mergeCell ref="F392:G392"/>
    <mergeCell ref="F393:G393"/>
    <mergeCell ref="F401:G401"/>
    <mergeCell ref="F406:G406"/>
    <mergeCell ref="F390:G390"/>
    <mergeCell ref="F398:G398"/>
    <mergeCell ref="F396:G396"/>
    <mergeCell ref="F391:G391"/>
    <mergeCell ref="F537:G537"/>
    <mergeCell ref="F490:G490"/>
    <mergeCell ref="F409:G409"/>
    <mergeCell ref="F399:G399"/>
    <mergeCell ref="F400:G400"/>
    <mergeCell ref="F408:G408"/>
    <mergeCell ref="F407:G407"/>
    <mergeCell ref="F469:G469"/>
    <mergeCell ref="F464:G464"/>
    <mergeCell ref="F432:G432"/>
    <mergeCell ref="F535:G535"/>
    <mergeCell ref="F531:G531"/>
    <mergeCell ref="F534:G534"/>
    <mergeCell ref="F532:G532"/>
    <mergeCell ref="F518:G518"/>
    <mergeCell ref="F496:G496"/>
    <mergeCell ref="F533:G533"/>
    <mergeCell ref="F521:G521"/>
    <mergeCell ref="F501:G501"/>
    <mergeCell ref="F520:G520"/>
    <mergeCell ref="F505:G505"/>
    <mergeCell ref="F506:G506"/>
    <mergeCell ref="F510:G510"/>
    <mergeCell ref="F513:G513"/>
    <mergeCell ref="F511:G511"/>
    <mergeCell ref="F528:G528"/>
    <mergeCell ref="F527:G527"/>
    <mergeCell ref="F509:H509"/>
    <mergeCell ref="F514:G514"/>
    <mergeCell ref="F519:H519"/>
    <mergeCell ref="F544:G544"/>
    <mergeCell ref="F543:G543"/>
    <mergeCell ref="F536:G536"/>
    <mergeCell ref="F546:G546"/>
    <mergeCell ref="F545:G545"/>
    <mergeCell ref="F540:G540"/>
    <mergeCell ref="F542:G542"/>
    <mergeCell ref="F538:G538"/>
    <mergeCell ref="F541:G541"/>
    <mergeCell ref="F539:G539"/>
    <mergeCell ref="F549:G549"/>
    <mergeCell ref="F547:G547"/>
    <mergeCell ref="F548:G548"/>
    <mergeCell ref="F552:G552"/>
    <mergeCell ref="F556:G556"/>
    <mergeCell ref="F550:G550"/>
    <mergeCell ref="F551:G551"/>
    <mergeCell ref="F554:G554"/>
    <mergeCell ref="F555:G555"/>
    <mergeCell ref="F561:G561"/>
    <mergeCell ref="F558:G558"/>
    <mergeCell ref="F559:G559"/>
    <mergeCell ref="F553:H553"/>
    <mergeCell ref="F573:G573"/>
    <mergeCell ref="F576:H576"/>
    <mergeCell ref="F562:G562"/>
    <mergeCell ref="F563:G563"/>
    <mergeCell ref="F560:G560"/>
    <mergeCell ref="F572:G572"/>
    <mergeCell ref="F571:G571"/>
    <mergeCell ref="F564:G564"/>
    <mergeCell ref="F568:G568"/>
    <mergeCell ref="F565:G565"/>
    <mergeCell ref="F574:G574"/>
    <mergeCell ref="F582:G582"/>
    <mergeCell ref="F577:G577"/>
    <mergeCell ref="F575:G575"/>
    <mergeCell ref="F580:G580"/>
    <mergeCell ref="F581:G581"/>
    <mergeCell ref="F586:G586"/>
    <mergeCell ref="F578:G578"/>
    <mergeCell ref="F598:G598"/>
    <mergeCell ref="F628:G628"/>
    <mergeCell ref="F622:G622"/>
    <mergeCell ref="F624:G624"/>
    <mergeCell ref="F626:G626"/>
    <mergeCell ref="F627:G627"/>
    <mergeCell ref="F625:G625"/>
    <mergeCell ref="F615:G615"/>
    <mergeCell ref="F616:G616"/>
    <mergeCell ref="F617:G617"/>
    <mergeCell ref="F619:G619"/>
    <mergeCell ref="F620:G620"/>
    <mergeCell ref="F618:G618"/>
    <mergeCell ref="F621:H621"/>
    <mergeCell ref="F623:G623"/>
    <mergeCell ref="F614:G614"/>
    <mergeCell ref="F599:G599"/>
    <mergeCell ref="F593:G593"/>
    <mergeCell ref="F594:G594"/>
    <mergeCell ref="F605:G605"/>
    <mergeCell ref="F609:G609"/>
    <mergeCell ref="F602:G602"/>
    <mergeCell ref="F600:G600"/>
    <mergeCell ref="F595:G595"/>
    <mergeCell ref="F606:G606"/>
    <mergeCell ref="F479:G479"/>
    <mergeCell ref="F613:G613"/>
    <mergeCell ref="F610:G610"/>
    <mergeCell ref="F611:G611"/>
    <mergeCell ref="F612:G612"/>
    <mergeCell ref="F583:G583"/>
    <mergeCell ref="F604:G604"/>
    <mergeCell ref="F607:G607"/>
    <mergeCell ref="F584:G584"/>
    <mergeCell ref="F499:G499"/>
    <mergeCell ref="F512:G512"/>
    <mergeCell ref="F508:G508"/>
    <mergeCell ref="F569:G569"/>
    <mergeCell ref="F570:G570"/>
    <mergeCell ref="F480:G480"/>
    <mergeCell ref="F491:G491"/>
    <mergeCell ref="F566:G566"/>
    <mergeCell ref="F567:G567"/>
    <mergeCell ref="F557:G557"/>
    <mergeCell ref="F477:G477"/>
    <mergeCell ref="F478:G478"/>
    <mergeCell ref="F475:G475"/>
    <mergeCell ref="F463:G463"/>
    <mergeCell ref="F470:G470"/>
    <mergeCell ref="F461:G461"/>
    <mergeCell ref="F467:G467"/>
    <mergeCell ref="F472:G472"/>
    <mergeCell ref="F468:G468"/>
    <mergeCell ref="F530:G530"/>
    <mergeCell ref="F529:G529"/>
    <mergeCell ref="F523:G523"/>
    <mergeCell ref="F525:G525"/>
    <mergeCell ref="F524:G524"/>
    <mergeCell ref="F526:G526"/>
    <mergeCell ref="F484:G484"/>
    <mergeCell ref="F522:G522"/>
    <mergeCell ref="F306:G306"/>
    <mergeCell ref="F307:G307"/>
    <mergeCell ref="F308:G308"/>
    <mergeCell ref="F502:G502"/>
    <mergeCell ref="F462:G462"/>
    <mergeCell ref="F471:G471"/>
    <mergeCell ref="F375:G375"/>
    <mergeCell ref="F377:H377"/>
    <mergeCell ref="F385:H385"/>
    <mergeCell ref="F394:H394"/>
    <mergeCell ref="F245:G245"/>
    <mergeCell ref="F248:G248"/>
    <mergeCell ref="W7:CD7"/>
    <mergeCell ref="F135:H135"/>
    <mergeCell ref="F322:G322"/>
    <mergeCell ref="F330:G330"/>
    <mergeCell ref="F339:G339"/>
    <mergeCell ref="F358:H358"/>
    <mergeCell ref="B144:C144"/>
    <mergeCell ref="F145:H145"/>
    <mergeCell ref="F196:G196"/>
    <mergeCell ref="F224:H224"/>
    <mergeCell ref="F184:G184"/>
    <mergeCell ref="F185:G185"/>
    <mergeCell ref="F187:G187"/>
    <mergeCell ref="F174:G174"/>
    <mergeCell ref="F175:G175"/>
    <mergeCell ref="F176:G176"/>
    <mergeCell ref="B250:C250"/>
    <mergeCell ref="F263:H263"/>
    <mergeCell ref="F293:H293"/>
    <mergeCell ref="F296:H296"/>
    <mergeCell ref="F303:G303"/>
    <mergeCell ref="F259:G259"/>
    <mergeCell ref="F269:G269"/>
    <mergeCell ref="F279:G279"/>
    <mergeCell ref="F256:G256"/>
    <mergeCell ref="F257:G257"/>
    <mergeCell ref="F360:G360"/>
    <mergeCell ref="F347:G347"/>
    <mergeCell ref="F343:G343"/>
    <mergeCell ref="F433:H433"/>
    <mergeCell ref="F439:G439"/>
    <mergeCell ref="F452:G452"/>
    <mergeCell ref="F403:G403"/>
    <mergeCell ref="F404:G404"/>
    <mergeCell ref="F397:G397"/>
    <mergeCell ref="F421:G421"/>
    <mergeCell ref="F405:G405"/>
    <mergeCell ref="F437:G437"/>
    <mergeCell ref="F436:G436"/>
    <mergeCell ref="F395:G395"/>
    <mergeCell ref="F487:H487"/>
    <mergeCell ref="F503:G503"/>
    <mergeCell ref="F489:G489"/>
    <mergeCell ref="F488:G488"/>
    <mergeCell ref="F498:G498"/>
    <mergeCell ref="F495:G495"/>
    <mergeCell ref="F585:H585"/>
    <mergeCell ref="F589:G589"/>
    <mergeCell ref="F596:G596"/>
    <mergeCell ref="F608:H608"/>
    <mergeCell ref="F601:G601"/>
    <mergeCell ref="F592:G592"/>
    <mergeCell ref="F597:G597"/>
    <mergeCell ref="F591:G591"/>
    <mergeCell ref="F603:G603"/>
    <mergeCell ref="F590:G590"/>
    <mergeCell ref="F629:G629"/>
    <mergeCell ref="F631:G631"/>
    <mergeCell ref="F632:G632"/>
    <mergeCell ref="F633:G633"/>
    <mergeCell ref="F634:G634"/>
    <mergeCell ref="F635:G635"/>
    <mergeCell ref="F630:G630"/>
    <mergeCell ref="F636:G636"/>
    <mergeCell ref="F637:G637"/>
    <mergeCell ref="F638:G638"/>
    <mergeCell ref="F639:G639"/>
    <mergeCell ref="F640:G640"/>
    <mergeCell ref="F641:G641"/>
    <mergeCell ref="F642:G642"/>
    <mergeCell ref="F643:G643"/>
    <mergeCell ref="F644:H644"/>
    <mergeCell ref="F645:G645"/>
    <mergeCell ref="F646:G646"/>
    <mergeCell ref="F647:G647"/>
    <mergeCell ref="F648:G648"/>
    <mergeCell ref="F649:G649"/>
    <mergeCell ref="F650:G650"/>
    <mergeCell ref="F651:G651"/>
    <mergeCell ref="F652:G652"/>
    <mergeCell ref="F653:G653"/>
    <mergeCell ref="F654:G654"/>
    <mergeCell ref="F655:G655"/>
    <mergeCell ref="F656:G656"/>
    <mergeCell ref="F657:G657"/>
    <mergeCell ref="F658:G658"/>
    <mergeCell ref="F659:G659"/>
    <mergeCell ref="F660:H660"/>
    <mergeCell ref="F661:G661"/>
    <mergeCell ref="F662:G662"/>
    <mergeCell ref="F663:G663"/>
    <mergeCell ref="F664:G664"/>
    <mergeCell ref="F665:G665"/>
    <mergeCell ref="F666:G666"/>
    <mergeCell ref="F667:H667"/>
    <mergeCell ref="F668:G668"/>
    <mergeCell ref="F669:G669"/>
    <mergeCell ref="F670:G670"/>
    <mergeCell ref="F671:G671"/>
    <mergeCell ref="F672:G672"/>
    <mergeCell ref="F673:G673"/>
    <mergeCell ref="F674:G674"/>
    <mergeCell ref="F675:G675"/>
    <mergeCell ref="F676:G676"/>
    <mergeCell ref="F677:G677"/>
    <mergeCell ref="F678:G678"/>
    <mergeCell ref="F679:G679"/>
    <mergeCell ref="F680:G680"/>
    <mergeCell ref="F681:G681"/>
    <mergeCell ref="F682:G682"/>
    <mergeCell ref="F683:G683"/>
    <mergeCell ref="F684:G684"/>
    <mergeCell ref="F685:G685"/>
    <mergeCell ref="F686:G686"/>
    <mergeCell ref="F687:G687"/>
    <mergeCell ref="F688:G688"/>
    <mergeCell ref="F689:G689"/>
    <mergeCell ref="F690:G690"/>
    <mergeCell ref="F691:G691"/>
    <mergeCell ref="F692:G692"/>
    <mergeCell ref="F693:G693"/>
    <mergeCell ref="F694:H694"/>
    <mergeCell ref="F695:G695"/>
    <mergeCell ref="F696:G696"/>
    <mergeCell ref="F697:G697"/>
    <mergeCell ref="F698:G698"/>
    <mergeCell ref="F699:G699"/>
    <mergeCell ref="B701:C701"/>
    <mergeCell ref="F701:G701"/>
  </mergeCells>
  <phoneticPr fontId="2" type="noConversion"/>
  <pageMargins left="1.1811023622047245" right="0.39370078740157483" top="0.59055118110236227" bottom="0.39370078740157483" header="0.51181102362204722" footer="0.51181102362204722"/>
  <pageSetup paperSize="256" scale="65" fitToHeight="0" orientation="portrait" r:id="rId1"/>
  <headerFooter alignWithMargins="0">
    <oddHeader>&amp;R&amp;P</oddHeader>
  </headerFooter>
  <colBreaks count="1" manualBreakCount="1">
    <brk id="53" max="550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754"/>
  <sheetViews>
    <sheetView view="pageBreakPreview" topLeftCell="E20" zoomScaleNormal="75" zoomScaleSheetLayoutView="100" workbookViewId="0">
      <selection activeCell="F30" sqref="F30:G30"/>
    </sheetView>
  </sheetViews>
  <sheetFormatPr defaultRowHeight="15.75" x14ac:dyDescent="0.25"/>
  <cols>
    <col min="1" max="1" width="0" style="1" hidden="1" customWidth="1"/>
    <col min="2" max="2" width="0" style="2" hidden="1" customWidth="1"/>
    <col min="3" max="3" width="0" style="3" hidden="1" customWidth="1"/>
    <col min="4" max="4" width="0" style="1" hidden="1" customWidth="1"/>
    <col min="5" max="5" width="3.28515625" style="1" customWidth="1"/>
    <col min="6" max="6" width="10.42578125" style="4" customWidth="1"/>
    <col min="7" max="7" width="23.140625" style="4" customWidth="1"/>
    <col min="8" max="8" width="0" style="108" hidden="1" customWidth="1"/>
    <col min="9" max="14" width="0" style="2" hidden="1" customWidth="1"/>
    <col min="15" max="15" width="6.85546875" style="2" customWidth="1"/>
    <col min="16" max="16" width="13.42578125" style="2" customWidth="1"/>
    <col min="17" max="17" width="6.85546875" style="2" customWidth="1"/>
    <col min="18" max="19" width="11.5703125" style="2" customWidth="1"/>
    <col min="20" max="20" width="8.140625" style="2" customWidth="1"/>
    <col min="21" max="16384" width="9.140625" style="2"/>
  </cols>
  <sheetData>
    <row r="1" spans="1:80" hidden="1" x14ac:dyDescent="0.25">
      <c r="G1" s="606"/>
      <c r="H1" s="606"/>
    </row>
    <row r="2" spans="1:80" x14ac:dyDescent="0.25">
      <c r="G2" s="5"/>
      <c r="H2" s="5"/>
    </row>
    <row r="3" spans="1:80" x14ac:dyDescent="0.25">
      <c r="G3" s="607"/>
      <c r="H3" s="607"/>
      <c r="I3" s="607"/>
      <c r="J3" s="607"/>
      <c r="K3" s="607"/>
      <c r="L3" s="607"/>
      <c r="M3" s="607"/>
      <c r="N3" s="607"/>
      <c r="O3" s="607"/>
      <c r="P3" s="607"/>
      <c r="Q3" s="607"/>
      <c r="R3" s="607"/>
    </row>
    <row r="4" spans="1:80" x14ac:dyDescent="0.25">
      <c r="G4" s="6"/>
      <c r="H4" s="6"/>
    </row>
    <row r="5" spans="1:80" x14ac:dyDescent="0.25">
      <c r="G5" s="6"/>
      <c r="H5" s="6"/>
    </row>
    <row r="6" spans="1:80" ht="15" customHeight="1" x14ac:dyDescent="0.25">
      <c r="G6" s="6"/>
      <c r="H6" s="6"/>
    </row>
    <row r="7" spans="1:80" ht="61.5" customHeight="1" x14ac:dyDescent="0.25">
      <c r="B7" s="7"/>
      <c r="C7" s="8"/>
      <c r="D7" s="8"/>
      <c r="E7" s="8"/>
      <c r="F7" s="2"/>
      <c r="G7" s="608" t="s">
        <v>563</v>
      </c>
      <c r="H7" s="608"/>
      <c r="I7" s="608"/>
      <c r="J7" s="608"/>
      <c r="K7" s="608"/>
      <c r="L7" s="608"/>
      <c r="M7" s="608"/>
      <c r="N7" s="608"/>
      <c r="O7" s="608"/>
      <c r="P7" s="608"/>
      <c r="Q7" s="608"/>
      <c r="R7" s="608"/>
    </row>
    <row r="8" spans="1:80" ht="16.5" customHeight="1" x14ac:dyDescent="0.25">
      <c r="B8" s="7"/>
      <c r="C8" s="8"/>
      <c r="D8" s="8"/>
      <c r="E8" s="8"/>
      <c r="F8" s="535"/>
      <c r="G8" s="535"/>
      <c r="H8" s="535"/>
      <c r="I8" s="535"/>
      <c r="J8" s="535"/>
      <c r="K8" s="535"/>
      <c r="L8" s="535"/>
      <c r="M8" s="535"/>
      <c r="N8" s="535"/>
      <c r="O8" s="10"/>
      <c r="P8" s="10"/>
      <c r="Q8" s="10"/>
      <c r="S8" s="250" t="s">
        <v>59</v>
      </c>
      <c r="U8" s="535"/>
      <c r="V8" s="535"/>
      <c r="W8" s="535"/>
      <c r="X8" s="535"/>
      <c r="Y8" s="535"/>
      <c r="Z8" s="535"/>
      <c r="AA8" s="535"/>
      <c r="AB8" s="535"/>
      <c r="AC8" s="535"/>
      <c r="AD8" s="535"/>
      <c r="AE8" s="535"/>
      <c r="AF8" s="535"/>
      <c r="AG8" s="535"/>
      <c r="AH8" s="535"/>
      <c r="AI8" s="535"/>
      <c r="AJ8" s="535"/>
      <c r="AK8" s="535"/>
      <c r="AL8" s="535"/>
      <c r="AM8" s="535"/>
      <c r="AN8" s="535"/>
      <c r="AO8" s="535"/>
      <c r="AP8" s="535"/>
      <c r="AQ8" s="535"/>
      <c r="AR8" s="535"/>
      <c r="AS8" s="535"/>
      <c r="AT8" s="535"/>
      <c r="AU8" s="535"/>
      <c r="AV8" s="535"/>
      <c r="AW8" s="535"/>
      <c r="AX8" s="535"/>
      <c r="AY8" s="535"/>
      <c r="AZ8" s="535"/>
      <c r="BA8" s="535"/>
      <c r="BB8" s="535"/>
      <c r="BC8" s="535"/>
      <c r="BD8" s="535"/>
      <c r="BE8" s="535"/>
      <c r="BF8" s="535"/>
      <c r="BG8" s="535"/>
      <c r="BH8" s="535"/>
      <c r="BI8" s="535"/>
      <c r="BJ8" s="535"/>
      <c r="BK8" s="535"/>
      <c r="BL8" s="535"/>
      <c r="BM8" s="535"/>
      <c r="BN8" s="535"/>
      <c r="BO8" s="535"/>
      <c r="BP8" s="535"/>
      <c r="BQ8" s="535"/>
      <c r="BR8" s="535"/>
      <c r="BS8" s="535"/>
      <c r="BT8" s="535"/>
      <c r="BU8" s="535"/>
      <c r="BV8" s="535"/>
      <c r="BW8" s="535"/>
      <c r="BX8" s="535"/>
      <c r="BY8" s="535"/>
      <c r="BZ8" s="535"/>
      <c r="CA8" s="535"/>
      <c r="CB8" s="535"/>
    </row>
    <row r="9" spans="1:80" ht="39.75" customHeight="1" x14ac:dyDescent="0.25">
      <c r="B9" s="7"/>
      <c r="C9" s="8"/>
      <c r="D9" s="8"/>
      <c r="E9" s="117"/>
      <c r="F9" s="649" t="s">
        <v>311</v>
      </c>
      <c r="G9" s="650"/>
      <c r="H9" s="651"/>
      <c r="I9" s="652"/>
      <c r="J9" s="652"/>
      <c r="K9" s="652"/>
      <c r="L9" s="652"/>
      <c r="M9" s="653" t="s">
        <v>301</v>
      </c>
      <c r="N9" s="652"/>
      <c r="O9" s="654" t="s">
        <v>302</v>
      </c>
      <c r="P9" s="654" t="s">
        <v>312</v>
      </c>
      <c r="Q9" s="655" t="s">
        <v>313</v>
      </c>
      <c r="R9" s="656" t="s">
        <v>557</v>
      </c>
      <c r="S9" s="657" t="s">
        <v>559</v>
      </c>
      <c r="T9" s="658" t="s">
        <v>558</v>
      </c>
    </row>
    <row r="10" spans="1:80" ht="15" customHeight="1" x14ac:dyDescent="0.25">
      <c r="B10" s="7"/>
      <c r="C10" s="8"/>
      <c r="D10" s="8"/>
      <c r="E10" s="117"/>
      <c r="F10" s="649">
        <v>1</v>
      </c>
      <c r="G10" s="650"/>
      <c r="H10" s="651"/>
      <c r="I10" s="652"/>
      <c r="J10" s="652"/>
      <c r="K10" s="652"/>
      <c r="L10" s="652"/>
      <c r="M10" s="653"/>
      <c r="N10" s="652"/>
      <c r="O10" s="654">
        <v>2</v>
      </c>
      <c r="P10" s="654">
        <v>3</v>
      </c>
      <c r="Q10" s="655">
        <v>4</v>
      </c>
      <c r="R10" s="659" t="s">
        <v>303</v>
      </c>
      <c r="S10" s="660" t="s">
        <v>314</v>
      </c>
      <c r="T10" s="661">
        <v>7</v>
      </c>
    </row>
    <row r="11" spans="1:80" s="21" customFormat="1" ht="22.5" customHeight="1" x14ac:dyDescent="0.2">
      <c r="A11" s="17" t="s">
        <v>315</v>
      </c>
      <c r="B11" s="612" t="s">
        <v>316</v>
      </c>
      <c r="C11" s="612"/>
      <c r="D11" s="18" t="s">
        <v>315</v>
      </c>
      <c r="E11" s="119"/>
      <c r="F11" s="662" t="s">
        <v>322</v>
      </c>
      <c r="G11" s="663"/>
      <c r="H11" s="664"/>
      <c r="I11" s="664"/>
      <c r="J11" s="664"/>
      <c r="K11" s="664"/>
      <c r="L11" s="664"/>
      <c r="M11" s="664"/>
      <c r="N11" s="664">
        <f>M11-H11</f>
        <v>0</v>
      </c>
      <c r="O11" s="665" t="s">
        <v>315</v>
      </c>
      <c r="P11" s="665"/>
      <c r="Q11" s="666"/>
      <c r="R11" s="667"/>
      <c r="S11" s="668"/>
      <c r="T11" s="669"/>
    </row>
    <row r="12" spans="1:80" s="27" customFormat="1" ht="46.5" customHeight="1" x14ac:dyDescent="0.2">
      <c r="A12" s="22" t="s">
        <v>323</v>
      </c>
      <c r="B12" s="605" t="s">
        <v>324</v>
      </c>
      <c r="C12" s="605"/>
      <c r="D12" s="24" t="s">
        <v>325</v>
      </c>
      <c r="E12" s="120"/>
      <c r="F12" s="662" t="s">
        <v>388</v>
      </c>
      <c r="G12" s="663"/>
      <c r="H12" s="670" t="e">
        <f>#REF!+#REF!</f>
        <v>#REF!</v>
      </c>
      <c r="I12" s="670" t="e">
        <f>#REF!+#REF!</f>
        <v>#REF!</v>
      </c>
      <c r="J12" s="670" t="e">
        <f>#REF!+#REF!</f>
        <v>#REF!</v>
      </c>
      <c r="K12" s="670" t="e">
        <f>#REF!+#REF!</f>
        <v>#REF!</v>
      </c>
      <c r="L12" s="670" t="e">
        <f>#REF!+#REF!</f>
        <v>#REF!</v>
      </c>
      <c r="M12" s="670" t="e">
        <f>#REF!+#REF!</f>
        <v>#REF!</v>
      </c>
      <c r="N12" s="670" t="e">
        <f>#REF!+#REF!</f>
        <v>#REF!</v>
      </c>
      <c r="O12" s="671" t="s">
        <v>325</v>
      </c>
      <c r="P12" s="665" t="s">
        <v>486</v>
      </c>
      <c r="Q12" s="672" t="s">
        <v>321</v>
      </c>
      <c r="R12" s="673">
        <f>R13</f>
        <v>1915600</v>
      </c>
      <c r="S12" s="674">
        <f>S13</f>
        <v>1018120.89</v>
      </c>
      <c r="T12" s="675">
        <f>S12/R12*100</f>
        <v>53.148929317185214</v>
      </c>
    </row>
    <row r="13" spans="1:80" s="27" customFormat="1" ht="14.25" customHeight="1" x14ac:dyDescent="0.2">
      <c r="A13" s="22"/>
      <c r="B13" s="23"/>
      <c r="C13" s="23"/>
      <c r="D13" s="24"/>
      <c r="E13" s="120"/>
      <c r="F13" s="676" t="s">
        <v>425</v>
      </c>
      <c r="G13" s="677"/>
      <c r="H13" s="677"/>
      <c r="I13" s="678"/>
      <c r="J13" s="678"/>
      <c r="K13" s="678"/>
      <c r="L13" s="678"/>
      <c r="M13" s="678"/>
      <c r="N13" s="678"/>
      <c r="O13" s="679" t="s">
        <v>325</v>
      </c>
      <c r="P13" s="680" t="s">
        <v>484</v>
      </c>
      <c r="Q13" s="681" t="s">
        <v>321</v>
      </c>
      <c r="R13" s="682">
        <f>R14</f>
        <v>1915600</v>
      </c>
      <c r="S13" s="683">
        <f>S14</f>
        <v>1018120.89</v>
      </c>
      <c r="T13" s="684">
        <f t="shared" ref="T13:T76" si="0">S13/R13*100</f>
        <v>53.148929317185214</v>
      </c>
    </row>
    <row r="14" spans="1:80" s="27" customFormat="1" ht="22.5" customHeight="1" x14ac:dyDescent="0.2">
      <c r="A14" s="22"/>
      <c r="B14" s="23"/>
      <c r="C14" s="23"/>
      <c r="D14" s="24"/>
      <c r="E14" s="120"/>
      <c r="F14" s="676" t="s">
        <v>426</v>
      </c>
      <c r="G14" s="677"/>
      <c r="H14" s="678"/>
      <c r="I14" s="678"/>
      <c r="J14" s="678"/>
      <c r="K14" s="678"/>
      <c r="L14" s="678"/>
      <c r="M14" s="678"/>
      <c r="N14" s="678"/>
      <c r="O14" s="679" t="s">
        <v>325</v>
      </c>
      <c r="P14" s="685" t="s">
        <v>484</v>
      </c>
      <c r="Q14" s="681" t="s">
        <v>321</v>
      </c>
      <c r="R14" s="682">
        <f>R17</f>
        <v>1915600</v>
      </c>
      <c r="S14" s="683">
        <f>S17</f>
        <v>1018120.89</v>
      </c>
      <c r="T14" s="684">
        <f t="shared" si="0"/>
        <v>53.148929317185214</v>
      </c>
    </row>
    <row r="15" spans="1:80" s="27" customFormat="1" ht="34.5" customHeight="1" x14ac:dyDescent="0.2">
      <c r="A15" s="22"/>
      <c r="B15" s="23"/>
      <c r="C15" s="23"/>
      <c r="D15" s="24"/>
      <c r="E15" s="120"/>
      <c r="F15" s="686" t="s">
        <v>36</v>
      </c>
      <c r="G15" s="687"/>
      <c r="H15" s="678"/>
      <c r="I15" s="678"/>
      <c r="J15" s="678"/>
      <c r="K15" s="678"/>
      <c r="L15" s="678"/>
      <c r="M15" s="678"/>
      <c r="N15" s="678"/>
      <c r="O15" s="681" t="s">
        <v>325</v>
      </c>
      <c r="P15" s="688" t="s">
        <v>37</v>
      </c>
      <c r="Q15" s="689" t="s">
        <v>321</v>
      </c>
      <c r="R15" s="682">
        <f>R16</f>
        <v>1915600</v>
      </c>
      <c r="S15" s="683">
        <f>S16</f>
        <v>1018120.89</v>
      </c>
      <c r="T15" s="684">
        <f t="shared" si="0"/>
        <v>53.148929317185214</v>
      </c>
    </row>
    <row r="16" spans="1:80" s="27" customFormat="1" ht="11.25" customHeight="1" x14ac:dyDescent="0.2">
      <c r="A16" s="22"/>
      <c r="B16" s="23"/>
      <c r="C16" s="23"/>
      <c r="D16" s="24"/>
      <c r="E16" s="120"/>
      <c r="F16" s="690" t="s">
        <v>326</v>
      </c>
      <c r="G16" s="691"/>
      <c r="H16" s="678"/>
      <c r="I16" s="678"/>
      <c r="J16" s="678"/>
      <c r="K16" s="678"/>
      <c r="L16" s="678"/>
      <c r="M16" s="678"/>
      <c r="N16" s="678"/>
      <c r="O16" s="679" t="s">
        <v>325</v>
      </c>
      <c r="P16" s="692" t="s">
        <v>38</v>
      </c>
      <c r="Q16" s="681" t="s">
        <v>321</v>
      </c>
      <c r="R16" s="682">
        <f>R14</f>
        <v>1915600</v>
      </c>
      <c r="S16" s="683">
        <f>S14</f>
        <v>1018120.89</v>
      </c>
      <c r="T16" s="684">
        <f t="shared" si="0"/>
        <v>53.148929317185214</v>
      </c>
    </row>
    <row r="17" spans="1:20" s="27" customFormat="1" ht="72" customHeight="1" x14ac:dyDescent="0.2">
      <c r="A17" s="22"/>
      <c r="B17" s="23"/>
      <c r="C17" s="23"/>
      <c r="D17" s="24"/>
      <c r="E17" s="120"/>
      <c r="F17" s="686" t="s">
        <v>389</v>
      </c>
      <c r="G17" s="687"/>
      <c r="H17" s="678"/>
      <c r="I17" s="678"/>
      <c r="J17" s="678"/>
      <c r="K17" s="678"/>
      <c r="L17" s="678"/>
      <c r="M17" s="678"/>
      <c r="N17" s="678"/>
      <c r="O17" s="679" t="s">
        <v>325</v>
      </c>
      <c r="P17" s="679" t="s">
        <v>38</v>
      </c>
      <c r="Q17" s="681" t="s">
        <v>390</v>
      </c>
      <c r="R17" s="682">
        <f>R18</f>
        <v>1915600</v>
      </c>
      <c r="S17" s="683">
        <f>S18</f>
        <v>1018120.89</v>
      </c>
      <c r="T17" s="684">
        <f t="shared" si="0"/>
        <v>53.148929317185214</v>
      </c>
    </row>
    <row r="18" spans="1:20" s="27" customFormat="1" ht="22.5" customHeight="1" x14ac:dyDescent="0.2">
      <c r="A18" s="22"/>
      <c r="B18" s="23"/>
      <c r="C18" s="23"/>
      <c r="D18" s="24"/>
      <c r="E18" s="120"/>
      <c r="F18" s="686" t="s">
        <v>459</v>
      </c>
      <c r="G18" s="687"/>
      <c r="H18" s="678"/>
      <c r="I18" s="678"/>
      <c r="J18" s="678"/>
      <c r="K18" s="678"/>
      <c r="L18" s="678"/>
      <c r="M18" s="678"/>
      <c r="N18" s="678"/>
      <c r="O18" s="679" t="s">
        <v>325</v>
      </c>
      <c r="P18" s="679" t="s">
        <v>38</v>
      </c>
      <c r="Q18" s="681" t="s">
        <v>460</v>
      </c>
      <c r="R18" s="682">
        <v>1915600</v>
      </c>
      <c r="S18" s="683">
        <v>1018120.89</v>
      </c>
      <c r="T18" s="684">
        <f t="shared" si="0"/>
        <v>53.148929317185214</v>
      </c>
    </row>
    <row r="19" spans="1:20" s="27" customFormat="1" ht="60" customHeight="1" x14ac:dyDescent="0.2">
      <c r="A19" s="22" t="s">
        <v>325</v>
      </c>
      <c r="B19" s="605" t="s">
        <v>327</v>
      </c>
      <c r="C19" s="605"/>
      <c r="D19" s="30" t="s">
        <v>328</v>
      </c>
      <c r="E19" s="121"/>
      <c r="F19" s="662" t="s">
        <v>391</v>
      </c>
      <c r="G19" s="663"/>
      <c r="H19" s="664" t="e">
        <f>#REF!</f>
        <v>#REF!</v>
      </c>
      <c r="I19" s="664" t="e">
        <f>#REF!</f>
        <v>#REF!</v>
      </c>
      <c r="J19" s="664" t="e">
        <f>#REF!</f>
        <v>#REF!</v>
      </c>
      <c r="K19" s="664" t="e">
        <f>#REF!</f>
        <v>#REF!</v>
      </c>
      <c r="L19" s="664" t="e">
        <f>#REF!</f>
        <v>#REF!</v>
      </c>
      <c r="M19" s="664" t="e">
        <f>#REF!</f>
        <v>#REF!</v>
      </c>
      <c r="N19" s="664" t="e">
        <f>#REF!</f>
        <v>#REF!</v>
      </c>
      <c r="O19" s="665" t="s">
        <v>328</v>
      </c>
      <c r="P19" s="665" t="s">
        <v>486</v>
      </c>
      <c r="Q19" s="666" t="s">
        <v>321</v>
      </c>
      <c r="R19" s="693">
        <f>R20</f>
        <v>3382800</v>
      </c>
      <c r="S19" s="694">
        <f>S20</f>
        <v>1539458.65</v>
      </c>
      <c r="T19" s="675">
        <f t="shared" si="0"/>
        <v>45.508414626936258</v>
      </c>
    </row>
    <row r="20" spans="1:20" s="27" customFormat="1" ht="12" customHeight="1" x14ac:dyDescent="0.2">
      <c r="A20" s="22"/>
      <c r="B20" s="23"/>
      <c r="C20" s="23"/>
      <c r="D20" s="30"/>
      <c r="E20" s="121"/>
      <c r="F20" s="676" t="s">
        <v>425</v>
      </c>
      <c r="G20" s="677"/>
      <c r="H20" s="677"/>
      <c r="I20" s="664"/>
      <c r="J20" s="664"/>
      <c r="K20" s="664"/>
      <c r="L20" s="664"/>
      <c r="M20" s="664"/>
      <c r="N20" s="664"/>
      <c r="O20" s="695" t="s">
        <v>328</v>
      </c>
      <c r="P20" s="685" t="s">
        <v>484</v>
      </c>
      <c r="Q20" s="696" t="s">
        <v>321</v>
      </c>
      <c r="R20" s="697">
        <f>R23+R26</f>
        <v>3382800</v>
      </c>
      <c r="S20" s="698">
        <f>S23+S26</f>
        <v>1539458.65</v>
      </c>
      <c r="T20" s="684">
        <f t="shared" si="0"/>
        <v>45.508414626936258</v>
      </c>
    </row>
    <row r="21" spans="1:20" s="27" customFormat="1" ht="24" customHeight="1" x14ac:dyDescent="0.2">
      <c r="A21" s="22"/>
      <c r="B21" s="32"/>
      <c r="C21" s="33"/>
      <c r="D21" s="30"/>
      <c r="E21" s="121"/>
      <c r="F21" s="676" t="s">
        <v>426</v>
      </c>
      <c r="G21" s="677"/>
      <c r="H21" s="678"/>
      <c r="I21" s="699"/>
      <c r="J21" s="699"/>
      <c r="K21" s="699"/>
      <c r="L21" s="699"/>
      <c r="M21" s="699"/>
      <c r="N21" s="699"/>
      <c r="O21" s="695" t="s">
        <v>328</v>
      </c>
      <c r="P21" s="679" t="s">
        <v>485</v>
      </c>
      <c r="Q21" s="696" t="s">
        <v>321</v>
      </c>
      <c r="R21" s="697">
        <f>R23</f>
        <v>1456500</v>
      </c>
      <c r="S21" s="698">
        <f>S23</f>
        <v>651608.34</v>
      </c>
      <c r="T21" s="684">
        <f t="shared" si="0"/>
        <v>44.737956745623066</v>
      </c>
    </row>
    <row r="22" spans="1:20" s="27" customFormat="1" ht="36.75" customHeight="1" x14ac:dyDescent="0.2">
      <c r="A22" s="22"/>
      <c r="B22" s="32"/>
      <c r="C22" s="33"/>
      <c r="D22" s="30"/>
      <c r="E22" s="121"/>
      <c r="F22" s="686" t="s">
        <v>36</v>
      </c>
      <c r="G22" s="687"/>
      <c r="H22" s="678"/>
      <c r="I22" s="699"/>
      <c r="J22" s="699"/>
      <c r="K22" s="699"/>
      <c r="L22" s="699"/>
      <c r="M22" s="699"/>
      <c r="N22" s="699"/>
      <c r="O22" s="695" t="s">
        <v>328</v>
      </c>
      <c r="P22" s="679" t="s">
        <v>39</v>
      </c>
      <c r="Q22" s="696" t="s">
        <v>321</v>
      </c>
      <c r="R22" s="697">
        <f t="shared" ref="R22:S24" si="1">R23</f>
        <v>1456500</v>
      </c>
      <c r="S22" s="698">
        <f t="shared" si="1"/>
        <v>651608.34</v>
      </c>
      <c r="T22" s="684">
        <f t="shared" si="0"/>
        <v>44.737956745623066</v>
      </c>
    </row>
    <row r="23" spans="1:20" s="27" customFormat="1" ht="24.75" customHeight="1" x14ac:dyDescent="0.2">
      <c r="A23" s="22"/>
      <c r="B23" s="32"/>
      <c r="C23" s="33"/>
      <c r="D23" s="30"/>
      <c r="E23" s="121"/>
      <c r="F23" s="676" t="s">
        <v>329</v>
      </c>
      <c r="G23" s="677"/>
      <c r="H23" s="699"/>
      <c r="I23" s="699"/>
      <c r="J23" s="699"/>
      <c r="K23" s="699"/>
      <c r="L23" s="699"/>
      <c r="M23" s="699"/>
      <c r="N23" s="699"/>
      <c r="O23" s="695" t="s">
        <v>328</v>
      </c>
      <c r="P23" s="695" t="s">
        <v>40</v>
      </c>
      <c r="Q23" s="696" t="s">
        <v>321</v>
      </c>
      <c r="R23" s="697">
        <f t="shared" si="1"/>
        <v>1456500</v>
      </c>
      <c r="S23" s="698">
        <f t="shared" si="1"/>
        <v>651608.34</v>
      </c>
      <c r="T23" s="684">
        <f t="shared" si="0"/>
        <v>44.737956745623066</v>
      </c>
    </row>
    <row r="24" spans="1:20" s="27" customFormat="1" ht="72" customHeight="1" x14ac:dyDescent="0.2">
      <c r="A24" s="22"/>
      <c r="B24" s="32"/>
      <c r="C24" s="33"/>
      <c r="D24" s="30"/>
      <c r="E24" s="121"/>
      <c r="F24" s="686" t="s">
        <v>389</v>
      </c>
      <c r="G24" s="687"/>
      <c r="H24" s="699"/>
      <c r="I24" s="699"/>
      <c r="J24" s="699"/>
      <c r="K24" s="699"/>
      <c r="L24" s="699"/>
      <c r="M24" s="699"/>
      <c r="N24" s="699"/>
      <c r="O24" s="695" t="s">
        <v>328</v>
      </c>
      <c r="P24" s="695" t="s">
        <v>40</v>
      </c>
      <c r="Q24" s="696" t="s">
        <v>390</v>
      </c>
      <c r="R24" s="697">
        <f t="shared" si="1"/>
        <v>1456500</v>
      </c>
      <c r="S24" s="698">
        <f t="shared" si="1"/>
        <v>651608.34</v>
      </c>
      <c r="T24" s="684">
        <f t="shared" si="0"/>
        <v>44.737956745623066</v>
      </c>
    </row>
    <row r="25" spans="1:20" s="27" customFormat="1" ht="37.5" customHeight="1" x14ac:dyDescent="0.2">
      <c r="A25" s="22"/>
      <c r="B25" s="32"/>
      <c r="C25" s="33"/>
      <c r="D25" s="30"/>
      <c r="E25" s="121"/>
      <c r="F25" s="686" t="s">
        <v>459</v>
      </c>
      <c r="G25" s="687"/>
      <c r="H25" s="699"/>
      <c r="I25" s="699"/>
      <c r="J25" s="699"/>
      <c r="K25" s="699"/>
      <c r="L25" s="699"/>
      <c r="M25" s="699"/>
      <c r="N25" s="699"/>
      <c r="O25" s="695" t="s">
        <v>328</v>
      </c>
      <c r="P25" s="695" t="s">
        <v>40</v>
      </c>
      <c r="Q25" s="696" t="s">
        <v>460</v>
      </c>
      <c r="R25" s="697">
        <v>1456500</v>
      </c>
      <c r="S25" s="698">
        <v>651608.34</v>
      </c>
      <c r="T25" s="684">
        <f t="shared" si="0"/>
        <v>44.737956745623066</v>
      </c>
    </row>
    <row r="26" spans="1:20" s="27" customFormat="1" ht="37.5" customHeight="1" x14ac:dyDescent="0.2">
      <c r="A26" s="22"/>
      <c r="B26" s="32"/>
      <c r="C26" s="33"/>
      <c r="D26" s="30"/>
      <c r="E26" s="121"/>
      <c r="F26" s="676" t="s">
        <v>427</v>
      </c>
      <c r="G26" s="677"/>
      <c r="H26" s="699"/>
      <c r="I26" s="699"/>
      <c r="J26" s="699"/>
      <c r="K26" s="699"/>
      <c r="L26" s="699"/>
      <c r="M26" s="699"/>
      <c r="N26" s="699"/>
      <c r="O26" s="695" t="s">
        <v>328</v>
      </c>
      <c r="P26" s="695" t="s">
        <v>41</v>
      </c>
      <c r="Q26" s="696" t="s">
        <v>321</v>
      </c>
      <c r="R26" s="697">
        <f>R27+R29+R31</f>
        <v>1926300</v>
      </c>
      <c r="S26" s="698">
        <f>S27+S29+S31</f>
        <v>887850.31</v>
      </c>
      <c r="T26" s="684">
        <f t="shared" si="0"/>
        <v>46.090967658204853</v>
      </c>
    </row>
    <row r="27" spans="1:20" s="27" customFormat="1" ht="72.75" customHeight="1" x14ac:dyDescent="0.2">
      <c r="A27" s="22"/>
      <c r="B27" s="23"/>
      <c r="C27" s="23"/>
      <c r="D27" s="30"/>
      <c r="E27" s="121"/>
      <c r="F27" s="686" t="s">
        <v>389</v>
      </c>
      <c r="G27" s="687"/>
      <c r="H27" s="699"/>
      <c r="I27" s="699"/>
      <c r="J27" s="699"/>
      <c r="K27" s="699"/>
      <c r="L27" s="699"/>
      <c r="M27" s="699"/>
      <c r="N27" s="699"/>
      <c r="O27" s="695" t="s">
        <v>328</v>
      </c>
      <c r="P27" s="695" t="s">
        <v>41</v>
      </c>
      <c r="Q27" s="696" t="s">
        <v>390</v>
      </c>
      <c r="R27" s="697">
        <f>R28</f>
        <v>1921600</v>
      </c>
      <c r="S27" s="698">
        <f>S28</f>
        <v>887850.31</v>
      </c>
      <c r="T27" s="684">
        <f t="shared" si="0"/>
        <v>46.203700562031642</v>
      </c>
    </row>
    <row r="28" spans="1:20" s="27" customFormat="1" ht="21" customHeight="1" x14ac:dyDescent="0.2">
      <c r="A28" s="22"/>
      <c r="B28" s="23"/>
      <c r="C28" s="23"/>
      <c r="D28" s="30"/>
      <c r="E28" s="121"/>
      <c r="F28" s="686" t="s">
        <v>459</v>
      </c>
      <c r="G28" s="687"/>
      <c r="H28" s="699"/>
      <c r="I28" s="699"/>
      <c r="J28" s="699"/>
      <c r="K28" s="699"/>
      <c r="L28" s="699"/>
      <c r="M28" s="699"/>
      <c r="N28" s="699"/>
      <c r="O28" s="695" t="s">
        <v>328</v>
      </c>
      <c r="P28" s="695" t="s">
        <v>41</v>
      </c>
      <c r="Q28" s="696" t="s">
        <v>460</v>
      </c>
      <c r="R28" s="697">
        <v>1921600</v>
      </c>
      <c r="S28" s="698">
        <v>887850.31</v>
      </c>
      <c r="T28" s="684">
        <f t="shared" si="0"/>
        <v>46.203700562031642</v>
      </c>
    </row>
    <row r="29" spans="1:20" s="27" customFormat="1" ht="33.75" customHeight="1" x14ac:dyDescent="0.2">
      <c r="A29" s="22"/>
      <c r="B29" s="23"/>
      <c r="C29" s="23"/>
      <c r="D29" s="30"/>
      <c r="E29" s="121"/>
      <c r="F29" s="686" t="s">
        <v>393</v>
      </c>
      <c r="G29" s="687"/>
      <c r="H29" s="699"/>
      <c r="I29" s="699"/>
      <c r="J29" s="699"/>
      <c r="K29" s="699"/>
      <c r="L29" s="699"/>
      <c r="M29" s="699"/>
      <c r="N29" s="699"/>
      <c r="O29" s="695" t="s">
        <v>328</v>
      </c>
      <c r="P29" s="695" t="s">
        <v>41</v>
      </c>
      <c r="Q29" s="696" t="s">
        <v>392</v>
      </c>
      <c r="R29" s="700">
        <f>R30</f>
        <v>4250</v>
      </c>
      <c r="S29" s="701">
        <f>S30</f>
        <v>0</v>
      </c>
      <c r="T29" s="684">
        <f t="shared" si="0"/>
        <v>0</v>
      </c>
    </row>
    <row r="30" spans="1:20" s="27" customFormat="1" ht="51" customHeight="1" x14ac:dyDescent="0.2">
      <c r="A30" s="22"/>
      <c r="B30" s="23"/>
      <c r="C30" s="23"/>
      <c r="D30" s="30"/>
      <c r="E30" s="121"/>
      <c r="F30" s="686" t="s">
        <v>462</v>
      </c>
      <c r="G30" s="687"/>
      <c r="H30" s="699"/>
      <c r="I30" s="699"/>
      <c r="J30" s="699"/>
      <c r="K30" s="699"/>
      <c r="L30" s="699"/>
      <c r="M30" s="699"/>
      <c r="N30" s="699"/>
      <c r="O30" s="695" t="s">
        <v>328</v>
      </c>
      <c r="P30" s="695" t="s">
        <v>41</v>
      </c>
      <c r="Q30" s="696" t="s">
        <v>461</v>
      </c>
      <c r="R30" s="700">
        <v>4250</v>
      </c>
      <c r="S30" s="701">
        <v>0</v>
      </c>
      <c r="T30" s="684">
        <f t="shared" si="0"/>
        <v>0</v>
      </c>
    </row>
    <row r="31" spans="1:20" s="27" customFormat="1" ht="36" customHeight="1" x14ac:dyDescent="0.2">
      <c r="A31" s="22"/>
      <c r="B31" s="23"/>
      <c r="C31" s="23"/>
      <c r="D31" s="30"/>
      <c r="E31" s="121"/>
      <c r="F31" s="686" t="s">
        <v>395</v>
      </c>
      <c r="G31" s="687"/>
      <c r="H31" s="699"/>
      <c r="I31" s="699"/>
      <c r="J31" s="699"/>
      <c r="K31" s="699"/>
      <c r="L31" s="699"/>
      <c r="M31" s="699"/>
      <c r="N31" s="699"/>
      <c r="O31" s="695" t="s">
        <v>328</v>
      </c>
      <c r="P31" s="695" t="s">
        <v>41</v>
      </c>
      <c r="Q31" s="696" t="s">
        <v>396</v>
      </c>
      <c r="R31" s="700">
        <f>R32</f>
        <v>450</v>
      </c>
      <c r="S31" s="701">
        <f>S32</f>
        <v>0</v>
      </c>
      <c r="T31" s="684">
        <f t="shared" si="0"/>
        <v>0</v>
      </c>
    </row>
    <row r="32" spans="1:20" s="27" customFormat="1" ht="30" customHeight="1" x14ac:dyDescent="0.2">
      <c r="A32" s="22"/>
      <c r="B32" s="23"/>
      <c r="C32" s="23"/>
      <c r="D32" s="30"/>
      <c r="E32" s="121"/>
      <c r="F32" s="686" t="s">
        <v>467</v>
      </c>
      <c r="G32" s="687"/>
      <c r="H32" s="699"/>
      <c r="I32" s="699"/>
      <c r="J32" s="699"/>
      <c r="K32" s="699"/>
      <c r="L32" s="699"/>
      <c r="M32" s="699"/>
      <c r="N32" s="699"/>
      <c r="O32" s="695" t="s">
        <v>328</v>
      </c>
      <c r="P32" s="695" t="s">
        <v>41</v>
      </c>
      <c r="Q32" s="696" t="s">
        <v>468</v>
      </c>
      <c r="R32" s="700">
        <v>450</v>
      </c>
      <c r="S32" s="701">
        <v>0</v>
      </c>
      <c r="T32" s="684">
        <f t="shared" si="0"/>
        <v>0</v>
      </c>
    </row>
    <row r="33" spans="1:20" s="27" customFormat="1" ht="96" customHeight="1" x14ac:dyDescent="0.2">
      <c r="A33" s="34" t="s">
        <v>328</v>
      </c>
      <c r="B33" s="605" t="s">
        <v>332</v>
      </c>
      <c r="C33" s="605"/>
      <c r="D33" s="30" t="s">
        <v>333</v>
      </c>
      <c r="E33" s="121"/>
      <c r="F33" s="662" t="s">
        <v>394</v>
      </c>
      <c r="G33" s="663"/>
      <c r="H33" s="664" t="e">
        <f>#REF!+#REF!</f>
        <v>#REF!</v>
      </c>
      <c r="I33" s="664" t="e">
        <f>#REF!+#REF!</f>
        <v>#REF!</v>
      </c>
      <c r="J33" s="664" t="e">
        <f>#REF!+#REF!</f>
        <v>#REF!</v>
      </c>
      <c r="K33" s="664" t="e">
        <f>#REF!+#REF!</f>
        <v>#REF!</v>
      </c>
      <c r="L33" s="664" t="e">
        <f>#REF!+#REF!</f>
        <v>#REF!</v>
      </c>
      <c r="M33" s="664" t="e">
        <f>#REF!+#REF!</f>
        <v>#REF!</v>
      </c>
      <c r="N33" s="664" t="e">
        <f>#REF!+#REF!</f>
        <v>#REF!</v>
      </c>
      <c r="O33" s="665" t="s">
        <v>333</v>
      </c>
      <c r="P33" s="665" t="s">
        <v>486</v>
      </c>
      <c r="Q33" s="666" t="s">
        <v>321</v>
      </c>
      <c r="R33" s="693">
        <f>R37+R44</f>
        <v>8284600</v>
      </c>
      <c r="S33" s="694">
        <f>S37+S44</f>
        <v>3926431.7700000005</v>
      </c>
      <c r="T33" s="675">
        <f t="shared" si="0"/>
        <v>47.394343359969106</v>
      </c>
    </row>
    <row r="34" spans="1:20" s="27" customFormat="1" ht="32.25" customHeight="1" x14ac:dyDescent="0.2">
      <c r="A34" s="34"/>
      <c r="B34" s="23"/>
      <c r="C34" s="23"/>
      <c r="D34" s="30"/>
      <c r="E34" s="121"/>
      <c r="F34" s="676" t="s">
        <v>425</v>
      </c>
      <c r="G34" s="677"/>
      <c r="H34" s="677"/>
      <c r="I34" s="664"/>
      <c r="J34" s="664"/>
      <c r="K34" s="664"/>
      <c r="L34" s="664"/>
      <c r="M34" s="664"/>
      <c r="N34" s="664"/>
      <c r="O34" s="695" t="s">
        <v>333</v>
      </c>
      <c r="P34" s="685" t="s">
        <v>484</v>
      </c>
      <c r="Q34" s="696" t="s">
        <v>321</v>
      </c>
      <c r="R34" s="697">
        <f>R35</f>
        <v>8284600</v>
      </c>
      <c r="S34" s="698">
        <f>S35</f>
        <v>3926431.7700000005</v>
      </c>
      <c r="T34" s="684">
        <f t="shared" si="0"/>
        <v>47.394343359969106</v>
      </c>
    </row>
    <row r="35" spans="1:20" s="27" customFormat="1" ht="33.75" customHeight="1" x14ac:dyDescent="0.2">
      <c r="A35" s="34"/>
      <c r="B35" s="23"/>
      <c r="C35" s="23"/>
      <c r="D35" s="30"/>
      <c r="E35" s="121"/>
      <c r="F35" s="676" t="s">
        <v>426</v>
      </c>
      <c r="G35" s="677"/>
      <c r="H35" s="678"/>
      <c r="I35" s="664"/>
      <c r="J35" s="664"/>
      <c r="K35" s="664"/>
      <c r="L35" s="664"/>
      <c r="M35" s="664"/>
      <c r="N35" s="664"/>
      <c r="O35" s="695" t="s">
        <v>333</v>
      </c>
      <c r="P35" s="679" t="s">
        <v>485</v>
      </c>
      <c r="Q35" s="696" t="s">
        <v>321</v>
      </c>
      <c r="R35" s="697">
        <f>R37+R44</f>
        <v>8284600</v>
      </c>
      <c r="S35" s="698">
        <f>S37+S44</f>
        <v>3926431.7700000005</v>
      </c>
      <c r="T35" s="684">
        <f t="shared" si="0"/>
        <v>47.394343359969106</v>
      </c>
    </row>
    <row r="36" spans="1:20" s="27" customFormat="1" ht="51.75" customHeight="1" x14ac:dyDescent="0.2">
      <c r="A36" s="34"/>
      <c r="B36" s="23"/>
      <c r="C36" s="23"/>
      <c r="D36" s="30"/>
      <c r="E36" s="121"/>
      <c r="F36" s="686" t="s">
        <v>36</v>
      </c>
      <c r="G36" s="687"/>
      <c r="H36" s="678"/>
      <c r="I36" s="664"/>
      <c r="J36" s="664"/>
      <c r="K36" s="664"/>
      <c r="L36" s="664"/>
      <c r="M36" s="664"/>
      <c r="N36" s="664"/>
      <c r="O36" s="695" t="s">
        <v>333</v>
      </c>
      <c r="P36" s="679" t="s">
        <v>39</v>
      </c>
      <c r="Q36" s="696" t="s">
        <v>321</v>
      </c>
      <c r="R36" s="697">
        <f>R37+R44</f>
        <v>8284600</v>
      </c>
      <c r="S36" s="698">
        <f>S37+S44</f>
        <v>3926431.7700000005</v>
      </c>
      <c r="T36" s="684">
        <f t="shared" si="0"/>
        <v>47.394343359969106</v>
      </c>
    </row>
    <row r="37" spans="1:20" s="27" customFormat="1" ht="45.75" customHeight="1" x14ac:dyDescent="0.2">
      <c r="A37" s="34"/>
      <c r="B37" s="32"/>
      <c r="C37" s="33"/>
      <c r="D37" s="30"/>
      <c r="E37" s="121"/>
      <c r="F37" s="676" t="s">
        <v>427</v>
      </c>
      <c r="G37" s="677"/>
      <c r="H37" s="699"/>
      <c r="I37" s="699"/>
      <c r="J37" s="699"/>
      <c r="K37" s="699"/>
      <c r="L37" s="699"/>
      <c r="M37" s="699"/>
      <c r="N37" s="699"/>
      <c r="O37" s="695" t="s">
        <v>333</v>
      </c>
      <c r="P37" s="695" t="s">
        <v>41</v>
      </c>
      <c r="Q37" s="696" t="s">
        <v>321</v>
      </c>
      <c r="R37" s="697">
        <f>R38+R40+R42</f>
        <v>6782100</v>
      </c>
      <c r="S37" s="698">
        <f>S38+S40+S42</f>
        <v>3089052.3200000003</v>
      </c>
      <c r="T37" s="684">
        <f t="shared" si="0"/>
        <v>45.547136137774444</v>
      </c>
    </row>
    <row r="38" spans="1:20" s="27" customFormat="1" ht="96.75" customHeight="1" x14ac:dyDescent="0.2">
      <c r="A38" s="34"/>
      <c r="B38" s="32"/>
      <c r="C38" s="33"/>
      <c r="D38" s="30"/>
      <c r="E38" s="121"/>
      <c r="F38" s="686" t="s">
        <v>389</v>
      </c>
      <c r="G38" s="687"/>
      <c r="H38" s="699"/>
      <c r="I38" s="699"/>
      <c r="J38" s="699"/>
      <c r="K38" s="699"/>
      <c r="L38" s="699"/>
      <c r="M38" s="699"/>
      <c r="N38" s="699"/>
      <c r="O38" s="695" t="s">
        <v>333</v>
      </c>
      <c r="P38" s="695" t="s">
        <v>41</v>
      </c>
      <c r="Q38" s="696" t="s">
        <v>390</v>
      </c>
      <c r="R38" s="697">
        <f>R39</f>
        <v>6545600</v>
      </c>
      <c r="S38" s="698">
        <f>S39</f>
        <v>3039390.18</v>
      </c>
      <c r="T38" s="684">
        <f t="shared" si="0"/>
        <v>46.434095881202644</v>
      </c>
    </row>
    <row r="39" spans="1:20" s="27" customFormat="1" ht="48.75" customHeight="1" x14ac:dyDescent="0.2">
      <c r="A39" s="37"/>
      <c r="B39" s="59"/>
      <c r="C39" s="59"/>
      <c r="D39" s="30"/>
      <c r="E39" s="121"/>
      <c r="F39" s="686" t="s">
        <v>459</v>
      </c>
      <c r="G39" s="687"/>
      <c r="H39" s="699"/>
      <c r="I39" s="699"/>
      <c r="J39" s="699"/>
      <c r="K39" s="699"/>
      <c r="L39" s="699"/>
      <c r="M39" s="699"/>
      <c r="N39" s="699"/>
      <c r="O39" s="695" t="s">
        <v>333</v>
      </c>
      <c r="P39" s="695" t="s">
        <v>41</v>
      </c>
      <c r="Q39" s="696" t="s">
        <v>460</v>
      </c>
      <c r="R39" s="697">
        <v>6545600</v>
      </c>
      <c r="S39" s="698">
        <v>3039390.18</v>
      </c>
      <c r="T39" s="684">
        <f t="shared" si="0"/>
        <v>46.434095881202644</v>
      </c>
    </row>
    <row r="40" spans="1:20" s="27" customFormat="1" ht="30.75" customHeight="1" x14ac:dyDescent="0.2">
      <c r="A40" s="37"/>
      <c r="B40" s="38"/>
      <c r="C40" s="39"/>
      <c r="D40" s="30"/>
      <c r="E40" s="121"/>
      <c r="F40" s="686" t="s">
        <v>393</v>
      </c>
      <c r="G40" s="687"/>
      <c r="H40" s="699"/>
      <c r="I40" s="699"/>
      <c r="J40" s="699"/>
      <c r="K40" s="699"/>
      <c r="L40" s="699"/>
      <c r="M40" s="699"/>
      <c r="N40" s="699"/>
      <c r="O40" s="695" t="s">
        <v>333</v>
      </c>
      <c r="P40" s="695" t="s">
        <v>41</v>
      </c>
      <c r="Q40" s="696" t="s">
        <v>392</v>
      </c>
      <c r="R40" s="700">
        <f>R41</f>
        <v>52500</v>
      </c>
      <c r="S40" s="701">
        <f>S41</f>
        <v>6882.14</v>
      </c>
      <c r="T40" s="684">
        <f t="shared" si="0"/>
        <v>13.108838095238095</v>
      </c>
    </row>
    <row r="41" spans="1:20" s="27" customFormat="1" ht="51.75" customHeight="1" x14ac:dyDescent="0.2">
      <c r="A41" s="37"/>
      <c r="B41" s="38"/>
      <c r="C41" s="39"/>
      <c r="D41" s="30"/>
      <c r="E41" s="121"/>
      <c r="F41" s="686" t="s">
        <v>462</v>
      </c>
      <c r="G41" s="687"/>
      <c r="H41" s="699"/>
      <c r="I41" s="699"/>
      <c r="J41" s="699"/>
      <c r="K41" s="699"/>
      <c r="L41" s="699"/>
      <c r="M41" s="699"/>
      <c r="N41" s="699"/>
      <c r="O41" s="695" t="s">
        <v>333</v>
      </c>
      <c r="P41" s="695" t="s">
        <v>41</v>
      </c>
      <c r="Q41" s="696" t="s">
        <v>461</v>
      </c>
      <c r="R41" s="700">
        <f>29500+23000</f>
        <v>52500</v>
      </c>
      <c r="S41" s="701">
        <v>6882.14</v>
      </c>
      <c r="T41" s="684">
        <f t="shared" si="0"/>
        <v>13.108838095238095</v>
      </c>
    </row>
    <row r="42" spans="1:20" s="27" customFormat="1" ht="23.25" customHeight="1" x14ac:dyDescent="0.2">
      <c r="A42" s="37"/>
      <c r="B42" s="38"/>
      <c r="C42" s="39"/>
      <c r="D42" s="30"/>
      <c r="E42" s="121"/>
      <c r="F42" s="686" t="s">
        <v>395</v>
      </c>
      <c r="G42" s="687"/>
      <c r="H42" s="699"/>
      <c r="I42" s="699"/>
      <c r="J42" s="699"/>
      <c r="K42" s="699"/>
      <c r="L42" s="699"/>
      <c r="M42" s="699"/>
      <c r="N42" s="699"/>
      <c r="O42" s="695" t="s">
        <v>333</v>
      </c>
      <c r="P42" s="695" t="s">
        <v>41</v>
      </c>
      <c r="Q42" s="696" t="s">
        <v>396</v>
      </c>
      <c r="R42" s="700">
        <f>R43</f>
        <v>184000</v>
      </c>
      <c r="S42" s="701">
        <f>S43</f>
        <v>42780</v>
      </c>
      <c r="T42" s="684">
        <f t="shared" si="0"/>
        <v>23.25</v>
      </c>
    </row>
    <row r="43" spans="1:20" s="27" customFormat="1" ht="28.5" customHeight="1" x14ac:dyDescent="0.2">
      <c r="A43" s="37"/>
      <c r="B43" s="38"/>
      <c r="C43" s="39"/>
      <c r="D43" s="30"/>
      <c r="E43" s="121"/>
      <c r="F43" s="686" t="s">
        <v>467</v>
      </c>
      <c r="G43" s="687"/>
      <c r="H43" s="699"/>
      <c r="I43" s="699"/>
      <c r="J43" s="699"/>
      <c r="K43" s="699"/>
      <c r="L43" s="699"/>
      <c r="M43" s="699"/>
      <c r="N43" s="699"/>
      <c r="O43" s="695" t="s">
        <v>333</v>
      </c>
      <c r="P43" s="695" t="s">
        <v>41</v>
      </c>
      <c r="Q43" s="696" t="s">
        <v>468</v>
      </c>
      <c r="R43" s="700">
        <f>97300+86700</f>
        <v>184000</v>
      </c>
      <c r="S43" s="701">
        <v>42780</v>
      </c>
      <c r="T43" s="684">
        <f t="shared" si="0"/>
        <v>23.25</v>
      </c>
    </row>
    <row r="44" spans="1:20" s="27" customFormat="1" ht="60" customHeight="1" x14ac:dyDescent="0.2">
      <c r="A44" s="37"/>
      <c r="B44" s="38"/>
      <c r="C44" s="39"/>
      <c r="D44" s="30"/>
      <c r="E44" s="121"/>
      <c r="F44" s="676" t="s">
        <v>336</v>
      </c>
      <c r="G44" s="677"/>
      <c r="H44" s="699"/>
      <c r="I44" s="699"/>
      <c r="J44" s="699"/>
      <c r="K44" s="699"/>
      <c r="L44" s="699"/>
      <c r="M44" s="699"/>
      <c r="N44" s="699"/>
      <c r="O44" s="695" t="s">
        <v>333</v>
      </c>
      <c r="P44" s="695" t="s">
        <v>42</v>
      </c>
      <c r="Q44" s="696" t="s">
        <v>321</v>
      </c>
      <c r="R44" s="700">
        <f>R45</f>
        <v>1502500</v>
      </c>
      <c r="S44" s="701">
        <f>S45</f>
        <v>837379.45</v>
      </c>
      <c r="T44" s="684">
        <f t="shared" si="0"/>
        <v>55.732409317803658</v>
      </c>
    </row>
    <row r="45" spans="1:20" s="27" customFormat="1" ht="103.5" customHeight="1" x14ac:dyDescent="0.2">
      <c r="A45" s="37"/>
      <c r="B45" s="38"/>
      <c r="C45" s="39"/>
      <c r="D45" s="30"/>
      <c r="E45" s="121"/>
      <c r="F45" s="686" t="s">
        <v>389</v>
      </c>
      <c r="G45" s="687"/>
      <c r="H45" s="699"/>
      <c r="I45" s="699"/>
      <c r="J45" s="699"/>
      <c r="K45" s="699"/>
      <c r="L45" s="699"/>
      <c r="M45" s="699"/>
      <c r="N45" s="699"/>
      <c r="O45" s="695" t="s">
        <v>333</v>
      </c>
      <c r="P45" s="695" t="s">
        <v>42</v>
      </c>
      <c r="Q45" s="696" t="s">
        <v>390</v>
      </c>
      <c r="R45" s="700">
        <f>R46</f>
        <v>1502500</v>
      </c>
      <c r="S45" s="701">
        <f>S46</f>
        <v>837379.45</v>
      </c>
      <c r="T45" s="684">
        <f t="shared" si="0"/>
        <v>55.732409317803658</v>
      </c>
    </row>
    <row r="46" spans="1:20" s="27" customFormat="1" ht="51" customHeight="1" x14ac:dyDescent="0.2">
      <c r="A46" s="37"/>
      <c r="B46" s="38"/>
      <c r="C46" s="39"/>
      <c r="D46" s="30"/>
      <c r="E46" s="121"/>
      <c r="F46" s="686" t="s">
        <v>459</v>
      </c>
      <c r="G46" s="687"/>
      <c r="H46" s="699"/>
      <c r="I46" s="699"/>
      <c r="J46" s="699"/>
      <c r="K46" s="699"/>
      <c r="L46" s="699"/>
      <c r="M46" s="699"/>
      <c r="N46" s="699"/>
      <c r="O46" s="695" t="s">
        <v>333</v>
      </c>
      <c r="P46" s="695" t="s">
        <v>42</v>
      </c>
      <c r="Q46" s="696" t="s">
        <v>460</v>
      </c>
      <c r="R46" s="700">
        <v>1502500</v>
      </c>
      <c r="S46" s="701">
        <v>837379.45</v>
      </c>
      <c r="T46" s="684">
        <f t="shared" si="0"/>
        <v>55.732409317803658</v>
      </c>
    </row>
    <row r="47" spans="1:20" s="27" customFormat="1" ht="26.25" customHeight="1" x14ac:dyDescent="0.2">
      <c r="A47" s="37"/>
      <c r="B47" s="38"/>
      <c r="C47" s="39"/>
      <c r="D47" s="30"/>
      <c r="E47" s="121"/>
      <c r="F47" s="702" t="s">
        <v>84</v>
      </c>
      <c r="G47" s="703"/>
      <c r="H47" s="699"/>
      <c r="I47" s="699"/>
      <c r="J47" s="699"/>
      <c r="K47" s="699"/>
      <c r="L47" s="699"/>
      <c r="M47" s="699"/>
      <c r="N47" s="699"/>
      <c r="O47" s="704" t="s">
        <v>85</v>
      </c>
      <c r="P47" s="704" t="s">
        <v>486</v>
      </c>
      <c r="Q47" s="705" t="s">
        <v>321</v>
      </c>
      <c r="R47" s="675">
        <f>R48</f>
        <v>27090</v>
      </c>
      <c r="S47" s="706">
        <f>S48</f>
        <v>0</v>
      </c>
      <c r="T47" s="675">
        <f t="shared" si="0"/>
        <v>0</v>
      </c>
    </row>
    <row r="48" spans="1:20" s="27" customFormat="1" ht="69.75" customHeight="1" x14ac:dyDescent="0.2">
      <c r="A48" s="37"/>
      <c r="B48" s="38"/>
      <c r="C48" s="39"/>
      <c r="D48" s="30"/>
      <c r="E48" s="121"/>
      <c r="F48" s="707" t="s">
        <v>86</v>
      </c>
      <c r="G48" s="708"/>
      <c r="H48" s="699"/>
      <c r="I48" s="699"/>
      <c r="J48" s="699"/>
      <c r="K48" s="699"/>
      <c r="L48" s="699"/>
      <c r="M48" s="699"/>
      <c r="N48" s="699"/>
      <c r="O48" s="709" t="s">
        <v>85</v>
      </c>
      <c r="P48" s="709" t="s">
        <v>87</v>
      </c>
      <c r="Q48" s="710" t="s">
        <v>321</v>
      </c>
      <c r="R48" s="684">
        <f>R49+R52+R55+R58</f>
        <v>27090</v>
      </c>
      <c r="S48" s="711">
        <f>S49+S52+S55+S58</f>
        <v>0</v>
      </c>
      <c r="T48" s="684">
        <f t="shared" si="0"/>
        <v>0</v>
      </c>
    </row>
    <row r="49" spans="1:20" s="27" customFormat="1" ht="51" customHeight="1" x14ac:dyDescent="0.2">
      <c r="A49" s="37"/>
      <c r="B49" s="38"/>
      <c r="C49" s="39"/>
      <c r="D49" s="30"/>
      <c r="E49" s="121"/>
      <c r="F49" s="707" t="s">
        <v>88</v>
      </c>
      <c r="G49" s="708"/>
      <c r="H49" s="699"/>
      <c r="I49" s="699"/>
      <c r="J49" s="699"/>
      <c r="K49" s="699"/>
      <c r="L49" s="699"/>
      <c r="M49" s="699"/>
      <c r="N49" s="699"/>
      <c r="O49" s="709" t="s">
        <v>85</v>
      </c>
      <c r="P49" s="709" t="s">
        <v>87</v>
      </c>
      <c r="Q49" s="710" t="s">
        <v>321</v>
      </c>
      <c r="R49" s="684">
        <f>R50</f>
        <v>6539</v>
      </c>
      <c r="S49" s="711">
        <f>S50</f>
        <v>0</v>
      </c>
      <c r="T49" s="684">
        <f t="shared" si="0"/>
        <v>0</v>
      </c>
    </row>
    <row r="50" spans="1:20" s="27" customFormat="1" ht="33.75" customHeight="1" x14ac:dyDescent="0.2">
      <c r="A50" s="37"/>
      <c r="B50" s="38"/>
      <c r="C50" s="39"/>
      <c r="D50" s="30"/>
      <c r="E50" s="121"/>
      <c r="F50" s="707" t="s">
        <v>393</v>
      </c>
      <c r="G50" s="708"/>
      <c r="H50" s="699"/>
      <c r="I50" s="699"/>
      <c r="J50" s="699"/>
      <c r="K50" s="699"/>
      <c r="L50" s="699"/>
      <c r="M50" s="699"/>
      <c r="N50" s="699"/>
      <c r="O50" s="709" t="s">
        <v>85</v>
      </c>
      <c r="P50" s="709" t="s">
        <v>87</v>
      </c>
      <c r="Q50" s="710" t="s">
        <v>392</v>
      </c>
      <c r="R50" s="684">
        <f>R51</f>
        <v>6539</v>
      </c>
      <c r="S50" s="711">
        <f>S51</f>
        <v>0</v>
      </c>
      <c r="T50" s="684">
        <f t="shared" si="0"/>
        <v>0</v>
      </c>
    </row>
    <row r="51" spans="1:20" s="27" customFormat="1" ht="51" customHeight="1" x14ac:dyDescent="0.2">
      <c r="A51" s="37"/>
      <c r="B51" s="38"/>
      <c r="C51" s="39"/>
      <c r="D51" s="30"/>
      <c r="E51" s="121"/>
      <c r="F51" s="707" t="s">
        <v>462</v>
      </c>
      <c r="G51" s="708"/>
      <c r="H51" s="699"/>
      <c r="I51" s="699"/>
      <c r="J51" s="699"/>
      <c r="K51" s="699"/>
      <c r="L51" s="699"/>
      <c r="M51" s="699"/>
      <c r="N51" s="699"/>
      <c r="O51" s="709" t="s">
        <v>85</v>
      </c>
      <c r="P51" s="709" t="s">
        <v>87</v>
      </c>
      <c r="Q51" s="710" t="s">
        <v>461</v>
      </c>
      <c r="R51" s="684">
        <v>6539</v>
      </c>
      <c r="S51" s="711">
        <v>0</v>
      </c>
      <c r="T51" s="684">
        <f t="shared" si="0"/>
        <v>0</v>
      </c>
    </row>
    <row r="52" spans="1:20" s="27" customFormat="1" ht="70.5" customHeight="1" x14ac:dyDescent="0.2">
      <c r="A52" s="37"/>
      <c r="B52" s="38"/>
      <c r="C52" s="39"/>
      <c r="D52" s="30"/>
      <c r="E52" s="121"/>
      <c r="F52" s="707" t="s">
        <v>149</v>
      </c>
      <c r="G52" s="708"/>
      <c r="H52" s="699"/>
      <c r="I52" s="699"/>
      <c r="J52" s="699"/>
      <c r="K52" s="699"/>
      <c r="L52" s="699"/>
      <c r="M52" s="699"/>
      <c r="N52" s="699"/>
      <c r="O52" s="709" t="s">
        <v>85</v>
      </c>
      <c r="P52" s="709" t="s">
        <v>87</v>
      </c>
      <c r="Q52" s="710" t="s">
        <v>321</v>
      </c>
      <c r="R52" s="684">
        <f>R53</f>
        <v>3036</v>
      </c>
      <c r="S52" s="711">
        <f>S53</f>
        <v>0</v>
      </c>
      <c r="T52" s="684">
        <f t="shared" si="0"/>
        <v>0</v>
      </c>
    </row>
    <row r="53" spans="1:20" s="27" customFormat="1" ht="39" customHeight="1" x14ac:dyDescent="0.2">
      <c r="A53" s="37"/>
      <c r="B53" s="38"/>
      <c r="C53" s="39"/>
      <c r="D53" s="30"/>
      <c r="E53" s="121"/>
      <c r="F53" s="707" t="s">
        <v>393</v>
      </c>
      <c r="G53" s="708"/>
      <c r="H53" s="699"/>
      <c r="I53" s="699"/>
      <c r="J53" s="699"/>
      <c r="K53" s="699"/>
      <c r="L53" s="699"/>
      <c r="M53" s="699"/>
      <c r="N53" s="699"/>
      <c r="O53" s="709" t="s">
        <v>85</v>
      </c>
      <c r="P53" s="709" t="s">
        <v>87</v>
      </c>
      <c r="Q53" s="710" t="s">
        <v>392</v>
      </c>
      <c r="R53" s="684">
        <f>R54</f>
        <v>3036</v>
      </c>
      <c r="S53" s="711">
        <f>S54</f>
        <v>0</v>
      </c>
      <c r="T53" s="684">
        <f t="shared" si="0"/>
        <v>0</v>
      </c>
    </row>
    <row r="54" spans="1:20" s="27" customFormat="1" ht="51" customHeight="1" x14ac:dyDescent="0.2">
      <c r="A54" s="37"/>
      <c r="B54" s="38"/>
      <c r="C54" s="39"/>
      <c r="D54" s="30"/>
      <c r="E54" s="121"/>
      <c r="F54" s="707" t="s">
        <v>462</v>
      </c>
      <c r="G54" s="708"/>
      <c r="H54" s="699"/>
      <c r="I54" s="699"/>
      <c r="J54" s="699"/>
      <c r="K54" s="699"/>
      <c r="L54" s="699"/>
      <c r="M54" s="699"/>
      <c r="N54" s="699"/>
      <c r="O54" s="709" t="s">
        <v>85</v>
      </c>
      <c r="P54" s="709" t="s">
        <v>87</v>
      </c>
      <c r="Q54" s="710" t="s">
        <v>461</v>
      </c>
      <c r="R54" s="684">
        <v>3036</v>
      </c>
      <c r="S54" s="711">
        <v>0</v>
      </c>
      <c r="T54" s="684">
        <f t="shared" si="0"/>
        <v>0</v>
      </c>
    </row>
    <row r="55" spans="1:20" s="27" customFormat="1" ht="81" customHeight="1" x14ac:dyDescent="0.2">
      <c r="A55" s="37"/>
      <c r="B55" s="38"/>
      <c r="C55" s="39"/>
      <c r="D55" s="30"/>
      <c r="E55" s="121"/>
      <c r="F55" s="707" t="s">
        <v>147</v>
      </c>
      <c r="G55" s="708"/>
      <c r="H55" s="699"/>
      <c r="I55" s="699"/>
      <c r="J55" s="699"/>
      <c r="K55" s="699"/>
      <c r="L55" s="699"/>
      <c r="M55" s="699"/>
      <c r="N55" s="699"/>
      <c r="O55" s="709" t="s">
        <v>85</v>
      </c>
      <c r="P55" s="709" t="s">
        <v>87</v>
      </c>
      <c r="Q55" s="710" t="s">
        <v>321</v>
      </c>
      <c r="R55" s="684">
        <f>R56</f>
        <v>817</v>
      </c>
      <c r="S55" s="711">
        <f>S56</f>
        <v>0</v>
      </c>
      <c r="T55" s="684">
        <f t="shared" si="0"/>
        <v>0</v>
      </c>
    </row>
    <row r="56" spans="1:20" s="27" customFormat="1" ht="36" customHeight="1" x14ac:dyDescent="0.2">
      <c r="A56" s="37"/>
      <c r="B56" s="38"/>
      <c r="C56" s="39"/>
      <c r="D56" s="30"/>
      <c r="E56" s="121"/>
      <c r="F56" s="707" t="s">
        <v>393</v>
      </c>
      <c r="G56" s="708"/>
      <c r="H56" s="699"/>
      <c r="I56" s="699"/>
      <c r="J56" s="699"/>
      <c r="K56" s="699"/>
      <c r="L56" s="699"/>
      <c r="M56" s="699"/>
      <c r="N56" s="699"/>
      <c r="O56" s="709" t="s">
        <v>85</v>
      </c>
      <c r="P56" s="709" t="s">
        <v>87</v>
      </c>
      <c r="Q56" s="710" t="s">
        <v>392</v>
      </c>
      <c r="R56" s="684">
        <f>R57</f>
        <v>817</v>
      </c>
      <c r="S56" s="711">
        <f>S57</f>
        <v>0</v>
      </c>
      <c r="T56" s="684">
        <f t="shared" si="0"/>
        <v>0</v>
      </c>
    </row>
    <row r="57" spans="1:20" s="27" customFormat="1" ht="51" customHeight="1" x14ac:dyDescent="0.2">
      <c r="A57" s="37"/>
      <c r="B57" s="38"/>
      <c r="C57" s="39"/>
      <c r="D57" s="30"/>
      <c r="E57" s="121"/>
      <c r="F57" s="707" t="s">
        <v>462</v>
      </c>
      <c r="G57" s="708"/>
      <c r="H57" s="699"/>
      <c r="I57" s="699"/>
      <c r="J57" s="699"/>
      <c r="K57" s="699"/>
      <c r="L57" s="699"/>
      <c r="M57" s="699"/>
      <c r="N57" s="699"/>
      <c r="O57" s="709" t="s">
        <v>85</v>
      </c>
      <c r="P57" s="709" t="s">
        <v>87</v>
      </c>
      <c r="Q57" s="710" t="s">
        <v>461</v>
      </c>
      <c r="R57" s="684">
        <v>817</v>
      </c>
      <c r="S57" s="711">
        <v>0</v>
      </c>
      <c r="T57" s="684">
        <f t="shared" si="0"/>
        <v>0</v>
      </c>
    </row>
    <row r="58" spans="1:20" s="27" customFormat="1" ht="72" customHeight="1" x14ac:dyDescent="0.2">
      <c r="A58" s="37"/>
      <c r="B58" s="38"/>
      <c r="C58" s="39"/>
      <c r="D58" s="30"/>
      <c r="E58" s="121"/>
      <c r="F58" s="707" t="s">
        <v>148</v>
      </c>
      <c r="G58" s="708"/>
      <c r="H58" s="699"/>
      <c r="I58" s="699"/>
      <c r="J58" s="699"/>
      <c r="K58" s="699"/>
      <c r="L58" s="699"/>
      <c r="M58" s="699"/>
      <c r="N58" s="699"/>
      <c r="O58" s="709" t="s">
        <v>85</v>
      </c>
      <c r="P58" s="709" t="s">
        <v>87</v>
      </c>
      <c r="Q58" s="710" t="s">
        <v>321</v>
      </c>
      <c r="R58" s="684">
        <f>R59</f>
        <v>16698</v>
      </c>
      <c r="S58" s="711">
        <f>S59</f>
        <v>0</v>
      </c>
      <c r="T58" s="684">
        <f t="shared" si="0"/>
        <v>0</v>
      </c>
    </row>
    <row r="59" spans="1:20" s="27" customFormat="1" ht="36.75" customHeight="1" x14ac:dyDescent="0.2">
      <c r="A59" s="37"/>
      <c r="B59" s="38"/>
      <c r="C59" s="39"/>
      <c r="D59" s="30"/>
      <c r="E59" s="121"/>
      <c r="F59" s="707" t="s">
        <v>393</v>
      </c>
      <c r="G59" s="708"/>
      <c r="H59" s="699"/>
      <c r="I59" s="699"/>
      <c r="J59" s="699"/>
      <c r="K59" s="699"/>
      <c r="L59" s="699"/>
      <c r="M59" s="699"/>
      <c r="N59" s="699"/>
      <c r="O59" s="709" t="s">
        <v>85</v>
      </c>
      <c r="P59" s="709" t="s">
        <v>87</v>
      </c>
      <c r="Q59" s="710" t="s">
        <v>392</v>
      </c>
      <c r="R59" s="684">
        <f>R60</f>
        <v>16698</v>
      </c>
      <c r="S59" s="711">
        <f>S60</f>
        <v>0</v>
      </c>
      <c r="T59" s="684">
        <f t="shared" si="0"/>
        <v>0</v>
      </c>
    </row>
    <row r="60" spans="1:20" s="27" customFormat="1" ht="51" customHeight="1" x14ac:dyDescent="0.2">
      <c r="A60" s="37"/>
      <c r="B60" s="38"/>
      <c r="C60" s="39"/>
      <c r="D60" s="30"/>
      <c r="E60" s="121"/>
      <c r="F60" s="707" t="s">
        <v>462</v>
      </c>
      <c r="G60" s="708"/>
      <c r="H60" s="699"/>
      <c r="I60" s="699"/>
      <c r="J60" s="699"/>
      <c r="K60" s="699"/>
      <c r="L60" s="699"/>
      <c r="M60" s="699"/>
      <c r="N60" s="699"/>
      <c r="O60" s="709" t="s">
        <v>85</v>
      </c>
      <c r="P60" s="709" t="s">
        <v>87</v>
      </c>
      <c r="Q60" s="710" t="s">
        <v>461</v>
      </c>
      <c r="R60" s="684">
        <v>16698</v>
      </c>
      <c r="S60" s="711">
        <v>0</v>
      </c>
      <c r="T60" s="684">
        <f t="shared" si="0"/>
        <v>0</v>
      </c>
    </row>
    <row r="61" spans="1:20" s="27" customFormat="1" ht="65.25" customHeight="1" x14ac:dyDescent="0.2">
      <c r="A61" s="37"/>
      <c r="B61" s="38"/>
      <c r="C61" s="38"/>
      <c r="D61" s="30"/>
      <c r="E61" s="121"/>
      <c r="F61" s="662" t="s">
        <v>397</v>
      </c>
      <c r="G61" s="663"/>
      <c r="H61" s="670" t="e">
        <f>#REF!+#REF!</f>
        <v>#REF!</v>
      </c>
      <c r="I61" s="670" t="e">
        <f>#REF!+#REF!</f>
        <v>#REF!</v>
      </c>
      <c r="J61" s="670" t="e">
        <f>#REF!+#REF!</f>
        <v>#REF!</v>
      </c>
      <c r="K61" s="670" t="e">
        <f>#REF!+#REF!</f>
        <v>#REF!</v>
      </c>
      <c r="L61" s="670" t="e">
        <f>#REF!+#REF!</f>
        <v>#REF!</v>
      </c>
      <c r="M61" s="670" t="e">
        <f>#REF!+#REF!</f>
        <v>#REF!</v>
      </c>
      <c r="N61" s="670" t="e">
        <f>#REF!+#REF!</f>
        <v>#REF!</v>
      </c>
      <c r="O61" s="665" t="s">
        <v>337</v>
      </c>
      <c r="P61" s="665" t="s">
        <v>486</v>
      </c>
      <c r="Q61" s="666" t="s">
        <v>321</v>
      </c>
      <c r="R61" s="673">
        <f>R62</f>
        <v>7387400</v>
      </c>
      <c r="S61" s="674">
        <f>S62</f>
        <v>3541091.06</v>
      </c>
      <c r="T61" s="675">
        <f t="shared" si="0"/>
        <v>47.934199583073884</v>
      </c>
    </row>
    <row r="62" spans="1:20" s="27" customFormat="1" ht="31.5" customHeight="1" x14ac:dyDescent="0.2">
      <c r="A62" s="37"/>
      <c r="B62" s="38"/>
      <c r="C62" s="38"/>
      <c r="D62" s="30"/>
      <c r="E62" s="121"/>
      <c r="F62" s="676" t="s">
        <v>425</v>
      </c>
      <c r="G62" s="677"/>
      <c r="H62" s="677"/>
      <c r="I62" s="670"/>
      <c r="J62" s="670"/>
      <c r="K62" s="670"/>
      <c r="L62" s="670"/>
      <c r="M62" s="670"/>
      <c r="N62" s="670"/>
      <c r="O62" s="695" t="s">
        <v>337</v>
      </c>
      <c r="P62" s="685" t="s">
        <v>484</v>
      </c>
      <c r="Q62" s="696" t="s">
        <v>321</v>
      </c>
      <c r="R62" s="682">
        <f>R63</f>
        <v>7387400</v>
      </c>
      <c r="S62" s="683">
        <f>S63</f>
        <v>3541091.06</v>
      </c>
      <c r="T62" s="684">
        <f t="shared" si="0"/>
        <v>47.934199583073884</v>
      </c>
    </row>
    <row r="63" spans="1:20" s="27" customFormat="1" ht="34.5" customHeight="1" x14ac:dyDescent="0.2">
      <c r="A63" s="37"/>
      <c r="B63" s="38"/>
      <c r="C63" s="38"/>
      <c r="D63" s="30"/>
      <c r="E63" s="121"/>
      <c r="F63" s="676" t="s">
        <v>426</v>
      </c>
      <c r="G63" s="677"/>
      <c r="H63" s="678"/>
      <c r="I63" s="670"/>
      <c r="J63" s="670"/>
      <c r="K63" s="670"/>
      <c r="L63" s="670"/>
      <c r="M63" s="670"/>
      <c r="N63" s="670"/>
      <c r="O63" s="695" t="s">
        <v>337</v>
      </c>
      <c r="P63" s="679" t="s">
        <v>485</v>
      </c>
      <c r="Q63" s="696" t="s">
        <v>321</v>
      </c>
      <c r="R63" s="682">
        <f>R65+R72</f>
        <v>7387400</v>
      </c>
      <c r="S63" s="683">
        <f>S65+S72</f>
        <v>3541091.06</v>
      </c>
      <c r="T63" s="684">
        <f t="shared" si="0"/>
        <v>47.934199583073884</v>
      </c>
    </row>
    <row r="64" spans="1:20" s="27" customFormat="1" ht="48" customHeight="1" x14ac:dyDescent="0.2">
      <c r="A64" s="37"/>
      <c r="B64" s="38"/>
      <c r="C64" s="38"/>
      <c r="D64" s="30"/>
      <c r="E64" s="121"/>
      <c r="F64" s="686" t="s">
        <v>36</v>
      </c>
      <c r="G64" s="687"/>
      <c r="H64" s="678"/>
      <c r="I64" s="670"/>
      <c r="J64" s="670"/>
      <c r="K64" s="670"/>
      <c r="L64" s="670"/>
      <c r="M64" s="670"/>
      <c r="N64" s="670"/>
      <c r="O64" s="695" t="s">
        <v>337</v>
      </c>
      <c r="P64" s="679" t="s">
        <v>39</v>
      </c>
      <c r="Q64" s="696" t="s">
        <v>321</v>
      </c>
      <c r="R64" s="682">
        <f>R65+R72</f>
        <v>7387400</v>
      </c>
      <c r="S64" s="683">
        <f>S65+S72</f>
        <v>3541091.06</v>
      </c>
      <c r="T64" s="684">
        <f t="shared" si="0"/>
        <v>47.934199583073884</v>
      </c>
    </row>
    <row r="65" spans="1:20" s="27" customFormat="1" ht="49.5" customHeight="1" x14ac:dyDescent="0.2">
      <c r="A65" s="37"/>
      <c r="B65" s="38"/>
      <c r="C65" s="38"/>
      <c r="D65" s="30"/>
      <c r="E65" s="121"/>
      <c r="F65" s="676" t="s">
        <v>427</v>
      </c>
      <c r="G65" s="677"/>
      <c r="H65" s="677"/>
      <c r="I65" s="678"/>
      <c r="J65" s="678"/>
      <c r="K65" s="678"/>
      <c r="L65" s="678"/>
      <c r="M65" s="678"/>
      <c r="N65" s="678"/>
      <c r="O65" s="695" t="s">
        <v>337</v>
      </c>
      <c r="P65" s="695" t="s">
        <v>41</v>
      </c>
      <c r="Q65" s="696" t="s">
        <v>321</v>
      </c>
      <c r="R65" s="682">
        <f>R66+R68+R70</f>
        <v>6391600</v>
      </c>
      <c r="S65" s="683">
        <f>S66+S68+S70</f>
        <v>3088295.67</v>
      </c>
      <c r="T65" s="684">
        <f t="shared" si="0"/>
        <v>48.318037267663811</v>
      </c>
    </row>
    <row r="66" spans="1:20" s="27" customFormat="1" ht="98.25" customHeight="1" x14ac:dyDescent="0.2">
      <c r="A66" s="37"/>
      <c r="B66" s="38"/>
      <c r="C66" s="38"/>
      <c r="D66" s="30"/>
      <c r="E66" s="121"/>
      <c r="F66" s="686" t="s">
        <v>389</v>
      </c>
      <c r="G66" s="687"/>
      <c r="H66" s="678"/>
      <c r="I66" s="678"/>
      <c r="J66" s="678"/>
      <c r="K66" s="678"/>
      <c r="L66" s="678"/>
      <c r="M66" s="678"/>
      <c r="N66" s="678"/>
      <c r="O66" s="695" t="s">
        <v>337</v>
      </c>
      <c r="P66" s="695" t="s">
        <v>41</v>
      </c>
      <c r="Q66" s="696" t="s">
        <v>390</v>
      </c>
      <c r="R66" s="682">
        <f>R67</f>
        <v>6335300</v>
      </c>
      <c r="S66" s="683">
        <f>S67</f>
        <v>3084545.67</v>
      </c>
      <c r="T66" s="684">
        <f t="shared" si="0"/>
        <v>48.688233706375392</v>
      </c>
    </row>
    <row r="67" spans="1:20" s="27" customFormat="1" ht="53.25" customHeight="1" x14ac:dyDescent="0.2">
      <c r="A67" s="37"/>
      <c r="B67" s="38"/>
      <c r="C67" s="38"/>
      <c r="D67" s="30"/>
      <c r="E67" s="121"/>
      <c r="F67" s="686" t="s">
        <v>459</v>
      </c>
      <c r="G67" s="687"/>
      <c r="H67" s="678"/>
      <c r="I67" s="678"/>
      <c r="J67" s="678"/>
      <c r="K67" s="678"/>
      <c r="L67" s="678"/>
      <c r="M67" s="678"/>
      <c r="N67" s="678"/>
      <c r="O67" s="695" t="s">
        <v>337</v>
      </c>
      <c r="P67" s="695" t="s">
        <v>41</v>
      </c>
      <c r="Q67" s="696" t="s">
        <v>460</v>
      </c>
      <c r="R67" s="682">
        <f>5489800+845500</f>
        <v>6335300</v>
      </c>
      <c r="S67" s="683">
        <v>3084545.67</v>
      </c>
      <c r="T67" s="684">
        <f t="shared" si="0"/>
        <v>48.688233706375392</v>
      </c>
    </row>
    <row r="68" spans="1:20" s="27" customFormat="1" ht="34.5" customHeight="1" x14ac:dyDescent="0.2">
      <c r="A68" s="37"/>
      <c r="B68" s="38"/>
      <c r="C68" s="38"/>
      <c r="D68" s="30"/>
      <c r="E68" s="121"/>
      <c r="F68" s="686" t="s">
        <v>393</v>
      </c>
      <c r="G68" s="687"/>
      <c r="H68" s="678"/>
      <c r="I68" s="699"/>
      <c r="J68" s="699"/>
      <c r="K68" s="699"/>
      <c r="L68" s="699"/>
      <c r="M68" s="699"/>
      <c r="N68" s="699"/>
      <c r="O68" s="695" t="s">
        <v>337</v>
      </c>
      <c r="P68" s="695" t="s">
        <v>41</v>
      </c>
      <c r="Q68" s="696" t="s">
        <v>392</v>
      </c>
      <c r="R68" s="700">
        <f>R69</f>
        <v>55800</v>
      </c>
      <c r="S68" s="701">
        <f>S69</f>
        <v>3750</v>
      </c>
      <c r="T68" s="684">
        <f t="shared" si="0"/>
        <v>6.7204301075268811</v>
      </c>
    </row>
    <row r="69" spans="1:20" s="27" customFormat="1" ht="34.5" customHeight="1" x14ac:dyDescent="0.2">
      <c r="A69" s="37"/>
      <c r="B69" s="38"/>
      <c r="C69" s="38"/>
      <c r="D69" s="30"/>
      <c r="E69" s="121"/>
      <c r="F69" s="686" t="s">
        <v>462</v>
      </c>
      <c r="G69" s="687"/>
      <c r="H69" s="678"/>
      <c r="I69" s="699"/>
      <c r="J69" s="699"/>
      <c r="K69" s="699"/>
      <c r="L69" s="699"/>
      <c r="M69" s="699"/>
      <c r="N69" s="699"/>
      <c r="O69" s="695" t="s">
        <v>337</v>
      </c>
      <c r="P69" s="695" t="s">
        <v>41</v>
      </c>
      <c r="Q69" s="696" t="s">
        <v>461</v>
      </c>
      <c r="R69" s="700">
        <f>29500+26300</f>
        <v>55800</v>
      </c>
      <c r="S69" s="701">
        <v>3750</v>
      </c>
      <c r="T69" s="684">
        <f t="shared" si="0"/>
        <v>6.7204301075268811</v>
      </c>
    </row>
    <row r="70" spans="1:20" s="27" customFormat="1" ht="26.25" customHeight="1" x14ac:dyDescent="0.2">
      <c r="A70" s="37"/>
      <c r="B70" s="38"/>
      <c r="C70" s="38"/>
      <c r="D70" s="30"/>
      <c r="E70" s="121"/>
      <c r="F70" s="686" t="s">
        <v>395</v>
      </c>
      <c r="G70" s="687"/>
      <c r="H70" s="678"/>
      <c r="I70" s="699"/>
      <c r="J70" s="699"/>
      <c r="K70" s="699"/>
      <c r="L70" s="699"/>
      <c r="M70" s="699"/>
      <c r="N70" s="699"/>
      <c r="O70" s="695" t="s">
        <v>337</v>
      </c>
      <c r="P70" s="695" t="s">
        <v>41</v>
      </c>
      <c r="Q70" s="696" t="s">
        <v>396</v>
      </c>
      <c r="R70" s="700">
        <f>R71</f>
        <v>500</v>
      </c>
      <c r="S70" s="701">
        <f>S71</f>
        <v>0</v>
      </c>
      <c r="T70" s="684">
        <f t="shared" si="0"/>
        <v>0</v>
      </c>
    </row>
    <row r="71" spans="1:20" s="27" customFormat="1" ht="27.75" customHeight="1" x14ac:dyDescent="0.2">
      <c r="A71" s="37"/>
      <c r="B71" s="38"/>
      <c r="C71" s="38"/>
      <c r="D71" s="30"/>
      <c r="E71" s="121"/>
      <c r="F71" s="686" t="s">
        <v>467</v>
      </c>
      <c r="G71" s="687"/>
      <c r="H71" s="678"/>
      <c r="I71" s="699"/>
      <c r="J71" s="699"/>
      <c r="K71" s="699"/>
      <c r="L71" s="699"/>
      <c r="M71" s="699"/>
      <c r="N71" s="699"/>
      <c r="O71" s="695" t="s">
        <v>337</v>
      </c>
      <c r="P71" s="695" t="s">
        <v>41</v>
      </c>
      <c r="Q71" s="696" t="s">
        <v>468</v>
      </c>
      <c r="R71" s="700">
        <v>500</v>
      </c>
      <c r="S71" s="701">
        <v>0</v>
      </c>
      <c r="T71" s="684">
        <f t="shared" si="0"/>
        <v>0</v>
      </c>
    </row>
    <row r="72" spans="1:20" s="27" customFormat="1" ht="51" customHeight="1" x14ac:dyDescent="0.2">
      <c r="A72" s="37"/>
      <c r="B72" s="38"/>
      <c r="C72" s="38"/>
      <c r="D72" s="30"/>
      <c r="E72" s="121"/>
      <c r="F72" s="686" t="s">
        <v>398</v>
      </c>
      <c r="G72" s="687"/>
      <c r="H72" s="678"/>
      <c r="I72" s="699"/>
      <c r="J72" s="699"/>
      <c r="K72" s="699"/>
      <c r="L72" s="699"/>
      <c r="M72" s="699"/>
      <c r="N72" s="699"/>
      <c r="O72" s="695" t="s">
        <v>337</v>
      </c>
      <c r="P72" s="695" t="s">
        <v>45</v>
      </c>
      <c r="Q72" s="696" t="s">
        <v>321</v>
      </c>
      <c r="R72" s="700">
        <f>R73</f>
        <v>995800</v>
      </c>
      <c r="S72" s="701">
        <f>S73</f>
        <v>452795.39</v>
      </c>
      <c r="T72" s="684">
        <f t="shared" si="0"/>
        <v>45.470515163687494</v>
      </c>
    </row>
    <row r="73" spans="1:20" s="27" customFormat="1" ht="99" customHeight="1" x14ac:dyDescent="0.2">
      <c r="A73" s="37"/>
      <c r="B73" s="38"/>
      <c r="C73" s="38"/>
      <c r="D73" s="30"/>
      <c r="E73" s="121"/>
      <c r="F73" s="686" t="s">
        <v>389</v>
      </c>
      <c r="G73" s="687"/>
      <c r="H73" s="678"/>
      <c r="I73" s="699"/>
      <c r="J73" s="699"/>
      <c r="K73" s="699"/>
      <c r="L73" s="699"/>
      <c r="M73" s="699"/>
      <c r="N73" s="699"/>
      <c r="O73" s="695" t="s">
        <v>337</v>
      </c>
      <c r="P73" s="695" t="s">
        <v>45</v>
      </c>
      <c r="Q73" s="696" t="s">
        <v>390</v>
      </c>
      <c r="R73" s="700">
        <f>R74</f>
        <v>995800</v>
      </c>
      <c r="S73" s="701">
        <f>S74</f>
        <v>452795.39</v>
      </c>
      <c r="T73" s="684">
        <f t="shared" si="0"/>
        <v>45.470515163687494</v>
      </c>
    </row>
    <row r="74" spans="1:20" s="27" customFormat="1" ht="54" customHeight="1" x14ac:dyDescent="0.2">
      <c r="A74" s="37"/>
      <c r="B74" s="38"/>
      <c r="C74" s="38"/>
      <c r="D74" s="30"/>
      <c r="E74" s="121"/>
      <c r="F74" s="686" t="s">
        <v>459</v>
      </c>
      <c r="G74" s="687"/>
      <c r="H74" s="678"/>
      <c r="I74" s="699"/>
      <c r="J74" s="699"/>
      <c r="K74" s="699"/>
      <c r="L74" s="699"/>
      <c r="M74" s="699"/>
      <c r="N74" s="699"/>
      <c r="O74" s="695" t="s">
        <v>337</v>
      </c>
      <c r="P74" s="695" t="s">
        <v>45</v>
      </c>
      <c r="Q74" s="696" t="s">
        <v>460</v>
      </c>
      <c r="R74" s="700">
        <v>995800</v>
      </c>
      <c r="S74" s="701">
        <v>452795.39</v>
      </c>
      <c r="T74" s="684">
        <f t="shared" si="0"/>
        <v>45.470515163687494</v>
      </c>
    </row>
    <row r="75" spans="1:20" s="27" customFormat="1" ht="39" customHeight="1" x14ac:dyDescent="0.2">
      <c r="A75" s="37"/>
      <c r="B75" s="38"/>
      <c r="C75" s="38"/>
      <c r="D75" s="30"/>
      <c r="E75" s="121"/>
      <c r="F75" s="712" t="s">
        <v>108</v>
      </c>
      <c r="G75" s="713"/>
      <c r="H75" s="714"/>
      <c r="I75" s="699"/>
      <c r="J75" s="699"/>
      <c r="K75" s="699"/>
      <c r="L75" s="699"/>
      <c r="M75" s="699"/>
      <c r="N75" s="699"/>
      <c r="O75" s="704" t="s">
        <v>323</v>
      </c>
      <c r="P75" s="704" t="s">
        <v>486</v>
      </c>
      <c r="Q75" s="705" t="s">
        <v>321</v>
      </c>
      <c r="R75" s="675">
        <f t="shared" ref="R75:S80" si="2">R76</f>
        <v>4100000</v>
      </c>
      <c r="S75" s="706">
        <f t="shared" si="2"/>
        <v>4100000</v>
      </c>
      <c r="T75" s="675">
        <f t="shared" si="0"/>
        <v>100</v>
      </c>
    </row>
    <row r="76" spans="1:20" s="27" customFormat="1" ht="36.75" customHeight="1" x14ac:dyDescent="0.2">
      <c r="A76" s="37"/>
      <c r="B76" s="38"/>
      <c r="C76" s="38"/>
      <c r="D76" s="30"/>
      <c r="E76" s="121"/>
      <c r="F76" s="676" t="s">
        <v>425</v>
      </c>
      <c r="G76" s="677"/>
      <c r="H76" s="677"/>
      <c r="I76" s="699"/>
      <c r="J76" s="699"/>
      <c r="K76" s="699"/>
      <c r="L76" s="699"/>
      <c r="M76" s="699"/>
      <c r="N76" s="699"/>
      <c r="O76" s="709" t="s">
        <v>323</v>
      </c>
      <c r="P76" s="685" t="s">
        <v>484</v>
      </c>
      <c r="Q76" s="696" t="s">
        <v>321</v>
      </c>
      <c r="R76" s="684">
        <f t="shared" si="2"/>
        <v>4100000</v>
      </c>
      <c r="S76" s="711">
        <f t="shared" si="2"/>
        <v>4100000</v>
      </c>
      <c r="T76" s="684">
        <f t="shared" si="0"/>
        <v>100</v>
      </c>
    </row>
    <row r="77" spans="1:20" s="27" customFormat="1" ht="30.75" customHeight="1" x14ac:dyDescent="0.2">
      <c r="A77" s="37"/>
      <c r="B77" s="38"/>
      <c r="C77" s="38"/>
      <c r="D77" s="30"/>
      <c r="E77" s="121"/>
      <c r="F77" s="676" t="s">
        <v>426</v>
      </c>
      <c r="G77" s="677"/>
      <c r="H77" s="678"/>
      <c r="I77" s="699"/>
      <c r="J77" s="699"/>
      <c r="K77" s="699"/>
      <c r="L77" s="699"/>
      <c r="M77" s="699"/>
      <c r="N77" s="699"/>
      <c r="O77" s="709" t="s">
        <v>323</v>
      </c>
      <c r="P77" s="679" t="s">
        <v>485</v>
      </c>
      <c r="Q77" s="696" t="s">
        <v>321</v>
      </c>
      <c r="R77" s="684">
        <f t="shared" si="2"/>
        <v>4100000</v>
      </c>
      <c r="S77" s="711">
        <f t="shared" si="2"/>
        <v>4100000</v>
      </c>
      <c r="T77" s="684">
        <f t="shared" ref="T77:T140" si="3">S77/R77*100</f>
        <v>100</v>
      </c>
    </row>
    <row r="78" spans="1:20" s="27" customFormat="1" ht="54" customHeight="1" x14ac:dyDescent="0.2">
      <c r="A78" s="37"/>
      <c r="B78" s="38"/>
      <c r="C78" s="38"/>
      <c r="D78" s="30"/>
      <c r="E78" s="121"/>
      <c r="F78" s="686" t="s">
        <v>109</v>
      </c>
      <c r="G78" s="687"/>
      <c r="H78" s="678"/>
      <c r="I78" s="699"/>
      <c r="J78" s="699"/>
      <c r="K78" s="699"/>
      <c r="L78" s="699"/>
      <c r="M78" s="699"/>
      <c r="N78" s="699"/>
      <c r="O78" s="709" t="s">
        <v>323</v>
      </c>
      <c r="P78" s="715" t="s">
        <v>39</v>
      </c>
      <c r="Q78" s="696" t="s">
        <v>321</v>
      </c>
      <c r="R78" s="684">
        <f t="shared" si="2"/>
        <v>4100000</v>
      </c>
      <c r="S78" s="711">
        <f t="shared" si="2"/>
        <v>4100000</v>
      </c>
      <c r="T78" s="684">
        <f t="shared" si="3"/>
        <v>100</v>
      </c>
    </row>
    <row r="79" spans="1:20" s="27" customFormat="1" ht="29.25" customHeight="1" x14ac:dyDescent="0.2">
      <c r="A79" s="37"/>
      <c r="B79" s="38"/>
      <c r="C79" s="38"/>
      <c r="D79" s="30"/>
      <c r="E79" s="121"/>
      <c r="F79" s="716" t="s">
        <v>110</v>
      </c>
      <c r="G79" s="717"/>
      <c r="H79" s="718"/>
      <c r="I79" s="699"/>
      <c r="J79" s="699"/>
      <c r="K79" s="699"/>
      <c r="L79" s="699"/>
      <c r="M79" s="699"/>
      <c r="N79" s="699"/>
      <c r="O79" s="709" t="s">
        <v>323</v>
      </c>
      <c r="P79" s="709" t="s">
        <v>112</v>
      </c>
      <c r="Q79" s="719" t="s">
        <v>321</v>
      </c>
      <c r="R79" s="684">
        <f t="shared" si="2"/>
        <v>4100000</v>
      </c>
      <c r="S79" s="711">
        <f t="shared" si="2"/>
        <v>4100000</v>
      </c>
      <c r="T79" s="684">
        <f t="shared" si="3"/>
        <v>100</v>
      </c>
    </row>
    <row r="80" spans="1:20" s="27" customFormat="1" ht="26.25" customHeight="1" x14ac:dyDescent="0.2">
      <c r="A80" s="37"/>
      <c r="B80" s="38"/>
      <c r="C80" s="38"/>
      <c r="D80" s="30"/>
      <c r="E80" s="121"/>
      <c r="F80" s="707" t="s">
        <v>395</v>
      </c>
      <c r="G80" s="708"/>
      <c r="H80" s="697"/>
      <c r="I80" s="699"/>
      <c r="J80" s="699"/>
      <c r="K80" s="699"/>
      <c r="L80" s="699"/>
      <c r="M80" s="699"/>
      <c r="N80" s="699"/>
      <c r="O80" s="709" t="s">
        <v>323</v>
      </c>
      <c r="P80" s="709" t="s">
        <v>112</v>
      </c>
      <c r="Q80" s="710" t="s">
        <v>396</v>
      </c>
      <c r="R80" s="684">
        <f t="shared" si="2"/>
        <v>4100000</v>
      </c>
      <c r="S80" s="711">
        <f t="shared" si="2"/>
        <v>4100000</v>
      </c>
      <c r="T80" s="684">
        <f t="shared" si="3"/>
        <v>100</v>
      </c>
    </row>
    <row r="81" spans="1:20" s="27" customFormat="1" ht="30" customHeight="1" x14ac:dyDescent="0.2">
      <c r="A81" s="37"/>
      <c r="B81" s="38"/>
      <c r="C81" s="38"/>
      <c r="D81" s="30"/>
      <c r="E81" s="121"/>
      <c r="F81" s="707" t="s">
        <v>111</v>
      </c>
      <c r="G81" s="708"/>
      <c r="H81" s="697"/>
      <c r="I81" s="699"/>
      <c r="J81" s="699"/>
      <c r="K81" s="699"/>
      <c r="L81" s="699"/>
      <c r="M81" s="699"/>
      <c r="N81" s="699"/>
      <c r="O81" s="709" t="s">
        <v>323</v>
      </c>
      <c r="P81" s="709" t="s">
        <v>112</v>
      </c>
      <c r="Q81" s="710" t="s">
        <v>113</v>
      </c>
      <c r="R81" s="684">
        <v>4100000</v>
      </c>
      <c r="S81" s="711">
        <v>4100000</v>
      </c>
      <c r="T81" s="684">
        <f t="shared" si="3"/>
        <v>100</v>
      </c>
    </row>
    <row r="82" spans="1:20" s="27" customFormat="1" ht="21.75" customHeight="1" x14ac:dyDescent="0.2">
      <c r="A82" s="41">
        <v>3001</v>
      </c>
      <c r="B82" s="603" t="s">
        <v>341</v>
      </c>
      <c r="C82" s="603"/>
      <c r="D82" s="30" t="s">
        <v>342</v>
      </c>
      <c r="E82" s="121"/>
      <c r="F82" s="662" t="s">
        <v>399</v>
      </c>
      <c r="G82" s="663"/>
      <c r="H82" s="664" t="e">
        <f>H87+#REF!+#REF!</f>
        <v>#REF!</v>
      </c>
      <c r="I82" s="664" t="e">
        <f>I87+#REF!+#REF!</f>
        <v>#REF!</v>
      </c>
      <c r="J82" s="664" t="e">
        <f>J87+#REF!+#REF!</f>
        <v>#REF!</v>
      </c>
      <c r="K82" s="664" t="e">
        <f>K87+#REF!+#REF!</f>
        <v>#REF!</v>
      </c>
      <c r="L82" s="664" t="e">
        <f>L87+#REF!+#REF!</f>
        <v>#REF!</v>
      </c>
      <c r="M82" s="664" t="e">
        <f>M87+#REF!+#REF!</f>
        <v>#REF!</v>
      </c>
      <c r="N82" s="664" t="e">
        <f>N87+#REF!+#REF!</f>
        <v>#REF!</v>
      </c>
      <c r="O82" s="665" t="s">
        <v>339</v>
      </c>
      <c r="P82" s="665" t="s">
        <v>486</v>
      </c>
      <c r="Q82" s="666" t="s">
        <v>321</v>
      </c>
      <c r="R82" s="693">
        <f>R87</f>
        <v>100000</v>
      </c>
      <c r="S82" s="694">
        <f>S87</f>
        <v>0</v>
      </c>
      <c r="T82" s="675">
        <f t="shared" si="3"/>
        <v>0</v>
      </c>
    </row>
    <row r="83" spans="1:20" s="27" customFormat="1" ht="21.75" customHeight="1" x14ac:dyDescent="0.2">
      <c r="A83" s="41"/>
      <c r="B83" s="127"/>
      <c r="C83" s="127"/>
      <c r="D83" s="30"/>
      <c r="E83" s="121"/>
      <c r="F83" s="676" t="s">
        <v>425</v>
      </c>
      <c r="G83" s="677"/>
      <c r="H83" s="677"/>
      <c r="I83" s="664"/>
      <c r="J83" s="664"/>
      <c r="K83" s="664"/>
      <c r="L83" s="664"/>
      <c r="M83" s="664"/>
      <c r="N83" s="664"/>
      <c r="O83" s="695" t="s">
        <v>339</v>
      </c>
      <c r="P83" s="685" t="s">
        <v>484</v>
      </c>
      <c r="Q83" s="696" t="s">
        <v>321</v>
      </c>
      <c r="R83" s="697">
        <f>R84</f>
        <v>100000</v>
      </c>
      <c r="S83" s="698">
        <f>S84</f>
        <v>0</v>
      </c>
      <c r="T83" s="684">
        <f t="shared" si="3"/>
        <v>0</v>
      </c>
    </row>
    <row r="84" spans="1:20" s="27" customFormat="1" ht="40.5" customHeight="1" x14ac:dyDescent="0.2">
      <c r="A84" s="41"/>
      <c r="B84" s="127"/>
      <c r="C84" s="127"/>
      <c r="D84" s="30"/>
      <c r="E84" s="121"/>
      <c r="F84" s="676" t="s">
        <v>426</v>
      </c>
      <c r="G84" s="677"/>
      <c r="H84" s="678"/>
      <c r="I84" s="664"/>
      <c r="J84" s="664"/>
      <c r="K84" s="664"/>
      <c r="L84" s="664"/>
      <c r="M84" s="664"/>
      <c r="N84" s="664"/>
      <c r="O84" s="695" t="s">
        <v>339</v>
      </c>
      <c r="P84" s="679" t="s">
        <v>485</v>
      </c>
      <c r="Q84" s="696" t="s">
        <v>321</v>
      </c>
      <c r="R84" s="697">
        <f>R86</f>
        <v>100000</v>
      </c>
      <c r="S84" s="698">
        <f>S86</f>
        <v>0</v>
      </c>
      <c r="T84" s="684">
        <f t="shared" si="3"/>
        <v>0</v>
      </c>
    </row>
    <row r="85" spans="1:20" s="27" customFormat="1" ht="48.75" customHeight="1" x14ac:dyDescent="0.2">
      <c r="A85" s="41"/>
      <c r="B85" s="127"/>
      <c r="C85" s="127"/>
      <c r="D85" s="30"/>
      <c r="E85" s="121"/>
      <c r="F85" s="720" t="s">
        <v>50</v>
      </c>
      <c r="G85" s="721"/>
      <c r="H85" s="678"/>
      <c r="I85" s="664"/>
      <c r="J85" s="664"/>
      <c r="K85" s="664"/>
      <c r="L85" s="664"/>
      <c r="M85" s="664"/>
      <c r="N85" s="664"/>
      <c r="O85" s="695" t="s">
        <v>339</v>
      </c>
      <c r="P85" s="679" t="s">
        <v>39</v>
      </c>
      <c r="Q85" s="696" t="s">
        <v>321</v>
      </c>
      <c r="R85" s="697">
        <f t="shared" ref="R85:S87" si="4">R86</f>
        <v>100000</v>
      </c>
      <c r="S85" s="698">
        <f t="shared" si="4"/>
        <v>0</v>
      </c>
      <c r="T85" s="684">
        <f t="shared" si="3"/>
        <v>0</v>
      </c>
    </row>
    <row r="86" spans="1:20" s="27" customFormat="1" ht="41.25" customHeight="1" x14ac:dyDescent="0.2">
      <c r="A86" s="41"/>
      <c r="B86" s="40"/>
      <c r="C86" s="42"/>
      <c r="D86" s="30"/>
      <c r="E86" s="121"/>
      <c r="F86" s="676" t="s">
        <v>428</v>
      </c>
      <c r="G86" s="677"/>
      <c r="H86" s="699"/>
      <c r="I86" s="699"/>
      <c r="J86" s="699"/>
      <c r="K86" s="699"/>
      <c r="L86" s="699"/>
      <c r="M86" s="699"/>
      <c r="N86" s="699"/>
      <c r="O86" s="695" t="s">
        <v>339</v>
      </c>
      <c r="P86" s="695" t="s">
        <v>46</v>
      </c>
      <c r="Q86" s="696" t="s">
        <v>321</v>
      </c>
      <c r="R86" s="697">
        <f t="shared" si="4"/>
        <v>100000</v>
      </c>
      <c r="S86" s="698">
        <f t="shared" si="4"/>
        <v>0</v>
      </c>
      <c r="T86" s="684">
        <f t="shared" si="3"/>
        <v>0</v>
      </c>
    </row>
    <row r="87" spans="1:20" s="27" customFormat="1" ht="24" customHeight="1" x14ac:dyDescent="0.2">
      <c r="A87" s="22" t="s">
        <v>343</v>
      </c>
      <c r="B87" s="40"/>
      <c r="C87" s="36" t="s">
        <v>344</v>
      </c>
      <c r="D87" s="30"/>
      <c r="E87" s="121"/>
      <c r="F87" s="676" t="s">
        <v>395</v>
      </c>
      <c r="G87" s="677"/>
      <c r="H87" s="699">
        <v>200000</v>
      </c>
      <c r="I87" s="699"/>
      <c r="J87" s="699"/>
      <c r="K87" s="699"/>
      <c r="L87" s="699"/>
      <c r="M87" s="699">
        <f>H87+I87+J87+K87+L87</f>
        <v>200000</v>
      </c>
      <c r="N87" s="699">
        <f>M87-H87</f>
        <v>0</v>
      </c>
      <c r="O87" s="695" t="s">
        <v>339</v>
      </c>
      <c r="P87" s="695" t="s">
        <v>46</v>
      </c>
      <c r="Q87" s="696" t="s">
        <v>396</v>
      </c>
      <c r="R87" s="700">
        <f t="shared" si="4"/>
        <v>100000</v>
      </c>
      <c r="S87" s="701">
        <f t="shared" si="4"/>
        <v>0</v>
      </c>
      <c r="T87" s="684">
        <f t="shared" si="3"/>
        <v>0</v>
      </c>
    </row>
    <row r="88" spans="1:20" s="27" customFormat="1" ht="24" customHeight="1" x14ac:dyDescent="0.2">
      <c r="A88" s="22"/>
      <c r="B88" s="127"/>
      <c r="C88" s="93"/>
      <c r="D88" s="30"/>
      <c r="E88" s="121"/>
      <c r="F88" s="686" t="s">
        <v>474</v>
      </c>
      <c r="G88" s="687"/>
      <c r="H88" s="699"/>
      <c r="I88" s="699"/>
      <c r="J88" s="699"/>
      <c r="K88" s="699"/>
      <c r="L88" s="699"/>
      <c r="M88" s="699"/>
      <c r="N88" s="699"/>
      <c r="O88" s="695" t="s">
        <v>339</v>
      </c>
      <c r="P88" s="695" t="s">
        <v>46</v>
      </c>
      <c r="Q88" s="696" t="s">
        <v>473</v>
      </c>
      <c r="R88" s="700">
        <v>100000</v>
      </c>
      <c r="S88" s="701">
        <v>0</v>
      </c>
      <c r="T88" s="684">
        <f t="shared" si="3"/>
        <v>0</v>
      </c>
    </row>
    <row r="89" spans="1:20" s="27" customFormat="1" ht="21.75" customHeight="1" x14ac:dyDescent="0.2">
      <c r="A89" s="41">
        <v>3003</v>
      </c>
      <c r="B89" s="603" t="s">
        <v>345</v>
      </c>
      <c r="C89" s="603"/>
      <c r="D89" s="30" t="s">
        <v>346</v>
      </c>
      <c r="E89" s="121"/>
      <c r="F89" s="662" t="s">
        <v>400</v>
      </c>
      <c r="G89" s="663"/>
      <c r="H89" s="664" t="e">
        <f>#REF!+#REF!+#REF!+#REF!+#REF!+H106+#REF!+#REF!+#REF!+#REF!+#REF!+#REF!+#REF!+H141+#REF!</f>
        <v>#REF!</v>
      </c>
      <c r="I89" s="664" t="e">
        <f>#REF!+#REF!+#REF!+#REF!+#REF!+I106+#REF!+#REF!+#REF!+#REF!+#REF!+#REF!+#REF!+I141+#REF!+#REF!+#REF!+#REF!</f>
        <v>#REF!</v>
      </c>
      <c r="J89" s="664" t="e">
        <f>#REF!+#REF!+#REF!+#REF!+#REF!+J106+#REF!+#REF!+#REF!+#REF!+#REF!+#REF!+#REF!+J141+#REF!+#REF!+#REF!+#REF!</f>
        <v>#REF!</v>
      </c>
      <c r="K89" s="664" t="e">
        <f>#REF!+#REF!+#REF!+#REF!+#REF!+K106+#REF!+#REF!+#REF!+#REF!+#REF!+#REF!+#REF!+K141+#REF!+#REF!+#REF!+#REF!</f>
        <v>#REF!</v>
      </c>
      <c r="L89" s="664" t="e">
        <f>#REF!+#REF!+#REF!+#REF!+#REF!+L106+#REF!+#REF!+#REF!+#REF!+#REF!+#REF!+#REF!+L141+#REF!+#REF!+#REF!+#REF!</f>
        <v>#REF!</v>
      </c>
      <c r="M89" s="664" t="e">
        <f>#REF!+#REF!+#REF!+#REF!+#REF!+M106+#REF!+#REF!+#REF!+#REF!+#REF!+#REF!+#REF!+M141+#REF!+#REF!+#REF!+#REF!</f>
        <v>#REF!</v>
      </c>
      <c r="N89" s="664" t="e">
        <f>#REF!+#REF!+#REF!+#REF!+#REF!+N106+#REF!+#REF!+#REF!+#REF!+#REF!+#REF!+#REF!+N141+#REF!+#REF!+#REF!+#REF!</f>
        <v>#REF!</v>
      </c>
      <c r="O89" s="665" t="s">
        <v>342</v>
      </c>
      <c r="P89" s="665" t="s">
        <v>486</v>
      </c>
      <c r="Q89" s="666" t="s">
        <v>321</v>
      </c>
      <c r="R89" s="693">
        <f>R102+R90+R96</f>
        <v>49086894.879999995</v>
      </c>
      <c r="S89" s="694">
        <f>S102+S90+S96</f>
        <v>25264285.599999994</v>
      </c>
      <c r="T89" s="675">
        <f t="shared" si="3"/>
        <v>51.468494109807082</v>
      </c>
    </row>
    <row r="90" spans="1:20" s="27" customFormat="1" ht="33.75" customHeight="1" x14ac:dyDescent="0.2">
      <c r="A90" s="41"/>
      <c r="B90" s="127"/>
      <c r="C90" s="127"/>
      <c r="D90" s="30"/>
      <c r="E90" s="121"/>
      <c r="F90" s="722" t="s">
        <v>229</v>
      </c>
      <c r="G90" s="723"/>
      <c r="H90" s="664"/>
      <c r="I90" s="664"/>
      <c r="J90" s="664"/>
      <c r="K90" s="664"/>
      <c r="L90" s="664"/>
      <c r="M90" s="664"/>
      <c r="N90" s="664"/>
      <c r="O90" s="695" t="s">
        <v>342</v>
      </c>
      <c r="P90" s="695" t="s">
        <v>492</v>
      </c>
      <c r="Q90" s="696" t="s">
        <v>321</v>
      </c>
      <c r="R90" s="697">
        <f>R94</f>
        <v>342200</v>
      </c>
      <c r="S90" s="698">
        <f>S94</f>
        <v>338196.19</v>
      </c>
      <c r="T90" s="684">
        <f t="shared" si="3"/>
        <v>98.829979544126246</v>
      </c>
    </row>
    <row r="91" spans="1:20" s="27" customFormat="1" ht="36.75" customHeight="1" x14ac:dyDescent="0.2">
      <c r="A91" s="41"/>
      <c r="B91" s="127"/>
      <c r="C91" s="127"/>
      <c r="D91" s="30"/>
      <c r="E91" s="121"/>
      <c r="F91" s="724" t="s">
        <v>235</v>
      </c>
      <c r="G91" s="725"/>
      <c r="H91" s="664"/>
      <c r="I91" s="664"/>
      <c r="J91" s="664"/>
      <c r="K91" s="664"/>
      <c r="L91" s="664"/>
      <c r="M91" s="664"/>
      <c r="N91" s="664"/>
      <c r="O91" s="695" t="s">
        <v>342</v>
      </c>
      <c r="P91" s="695" t="s">
        <v>524</v>
      </c>
      <c r="Q91" s="696" t="s">
        <v>321</v>
      </c>
      <c r="R91" s="697">
        <f>R93</f>
        <v>342200</v>
      </c>
      <c r="S91" s="698">
        <f>S93</f>
        <v>338196.19</v>
      </c>
      <c r="T91" s="684">
        <f t="shared" si="3"/>
        <v>98.829979544126246</v>
      </c>
    </row>
    <row r="92" spans="1:20" s="27" customFormat="1" ht="51" customHeight="1" x14ac:dyDescent="0.2">
      <c r="A92" s="41"/>
      <c r="B92" s="127"/>
      <c r="C92" s="127"/>
      <c r="D92" s="30"/>
      <c r="E92" s="121"/>
      <c r="F92" s="726" t="s">
        <v>47</v>
      </c>
      <c r="G92" s="727"/>
      <c r="H92" s="664"/>
      <c r="I92" s="664"/>
      <c r="J92" s="664"/>
      <c r="K92" s="664"/>
      <c r="L92" s="664"/>
      <c r="M92" s="664"/>
      <c r="N92" s="664"/>
      <c r="O92" s="695" t="s">
        <v>342</v>
      </c>
      <c r="P92" s="695" t="s">
        <v>48</v>
      </c>
      <c r="Q92" s="696" t="s">
        <v>321</v>
      </c>
      <c r="R92" s="697">
        <f t="shared" ref="R92:S94" si="5">R93</f>
        <v>342200</v>
      </c>
      <c r="S92" s="698">
        <f t="shared" si="5"/>
        <v>338196.19</v>
      </c>
      <c r="T92" s="684">
        <f t="shared" si="3"/>
        <v>98.829979544126246</v>
      </c>
    </row>
    <row r="93" spans="1:20" s="27" customFormat="1" ht="70.5" customHeight="1" x14ac:dyDescent="0.2">
      <c r="A93" s="41"/>
      <c r="B93" s="127"/>
      <c r="C93" s="127"/>
      <c r="D93" s="30"/>
      <c r="E93" s="121"/>
      <c r="F93" s="728" t="s">
        <v>104</v>
      </c>
      <c r="G93" s="708"/>
      <c r="H93" s="664"/>
      <c r="I93" s="664"/>
      <c r="J93" s="664"/>
      <c r="K93" s="664"/>
      <c r="L93" s="664"/>
      <c r="M93" s="664"/>
      <c r="N93" s="664"/>
      <c r="O93" s="695" t="s">
        <v>342</v>
      </c>
      <c r="P93" s="695" t="s">
        <v>49</v>
      </c>
      <c r="Q93" s="696" t="s">
        <v>321</v>
      </c>
      <c r="R93" s="697">
        <f t="shared" si="5"/>
        <v>342200</v>
      </c>
      <c r="S93" s="698">
        <f t="shared" si="5"/>
        <v>338196.19</v>
      </c>
      <c r="T93" s="684">
        <f t="shared" si="3"/>
        <v>98.829979544126246</v>
      </c>
    </row>
    <row r="94" spans="1:20" s="27" customFormat="1" ht="49.5" customHeight="1" x14ac:dyDescent="0.2">
      <c r="A94" s="41"/>
      <c r="B94" s="127"/>
      <c r="C94" s="127"/>
      <c r="D94" s="30"/>
      <c r="E94" s="121"/>
      <c r="F94" s="677" t="s">
        <v>255</v>
      </c>
      <c r="G94" s="677"/>
      <c r="H94" s="664"/>
      <c r="I94" s="664"/>
      <c r="J94" s="664"/>
      <c r="K94" s="664"/>
      <c r="L94" s="664"/>
      <c r="M94" s="664"/>
      <c r="N94" s="664"/>
      <c r="O94" s="695" t="s">
        <v>342</v>
      </c>
      <c r="P94" s="695" t="s">
        <v>49</v>
      </c>
      <c r="Q94" s="696" t="s">
        <v>382</v>
      </c>
      <c r="R94" s="697">
        <f t="shared" si="5"/>
        <v>342200</v>
      </c>
      <c r="S94" s="698">
        <f t="shared" si="5"/>
        <v>338196.19</v>
      </c>
      <c r="T94" s="684">
        <f t="shared" si="3"/>
        <v>98.829979544126246</v>
      </c>
    </row>
    <row r="95" spans="1:20" s="27" customFormat="1" ht="28.5" customHeight="1" x14ac:dyDescent="0.2">
      <c r="A95" s="41"/>
      <c r="B95" s="127"/>
      <c r="C95" s="127"/>
      <c r="D95" s="30"/>
      <c r="E95" s="121"/>
      <c r="F95" s="686" t="s">
        <v>466</v>
      </c>
      <c r="G95" s="687"/>
      <c r="H95" s="664"/>
      <c r="I95" s="664"/>
      <c r="J95" s="664"/>
      <c r="K95" s="664"/>
      <c r="L95" s="664"/>
      <c r="M95" s="664"/>
      <c r="N95" s="664"/>
      <c r="O95" s="695" t="s">
        <v>342</v>
      </c>
      <c r="P95" s="695" t="s">
        <v>49</v>
      </c>
      <c r="Q95" s="696" t="s">
        <v>465</v>
      </c>
      <c r="R95" s="697">
        <v>342200</v>
      </c>
      <c r="S95" s="698">
        <v>338196.19</v>
      </c>
      <c r="T95" s="684">
        <f t="shared" si="3"/>
        <v>98.829979544126246</v>
      </c>
    </row>
    <row r="96" spans="1:20" s="27" customFormat="1" ht="69.75" customHeight="1" x14ac:dyDescent="0.2">
      <c r="A96" s="41"/>
      <c r="B96" s="127"/>
      <c r="C96" s="127"/>
      <c r="D96" s="30"/>
      <c r="E96" s="121"/>
      <c r="F96" s="729" t="s">
        <v>91</v>
      </c>
      <c r="G96" s="730"/>
      <c r="H96" s="664"/>
      <c r="I96" s="664"/>
      <c r="J96" s="664"/>
      <c r="K96" s="664"/>
      <c r="L96" s="664"/>
      <c r="M96" s="664"/>
      <c r="N96" s="731"/>
      <c r="O96" s="709" t="s">
        <v>342</v>
      </c>
      <c r="P96" s="709" t="s">
        <v>92</v>
      </c>
      <c r="Q96" s="710" t="s">
        <v>321</v>
      </c>
      <c r="R96" s="732">
        <f t="shared" ref="R96:S100" si="6">R97</f>
        <v>20000</v>
      </c>
      <c r="S96" s="733">
        <f t="shared" si="6"/>
        <v>0</v>
      </c>
      <c r="T96" s="684">
        <f t="shared" si="3"/>
        <v>0</v>
      </c>
    </row>
    <row r="97" spans="1:20" s="27" customFormat="1" ht="33" customHeight="1" x14ac:dyDescent="0.2">
      <c r="A97" s="41"/>
      <c r="B97" s="127"/>
      <c r="C97" s="127"/>
      <c r="D97" s="30"/>
      <c r="E97" s="121"/>
      <c r="F97" s="724" t="s">
        <v>235</v>
      </c>
      <c r="G97" s="725"/>
      <c r="H97" s="664"/>
      <c r="I97" s="664"/>
      <c r="J97" s="664"/>
      <c r="K97" s="664"/>
      <c r="L97" s="664"/>
      <c r="M97" s="664"/>
      <c r="N97" s="731"/>
      <c r="O97" s="709" t="s">
        <v>342</v>
      </c>
      <c r="P97" s="709" t="s">
        <v>95</v>
      </c>
      <c r="Q97" s="710" t="s">
        <v>321</v>
      </c>
      <c r="R97" s="732">
        <f t="shared" si="6"/>
        <v>20000</v>
      </c>
      <c r="S97" s="733">
        <f t="shared" si="6"/>
        <v>0</v>
      </c>
      <c r="T97" s="684">
        <f t="shared" si="3"/>
        <v>0</v>
      </c>
    </row>
    <row r="98" spans="1:20" s="27" customFormat="1" ht="63" customHeight="1" x14ac:dyDescent="0.2">
      <c r="A98" s="41"/>
      <c r="B98" s="127"/>
      <c r="C98" s="127"/>
      <c r="D98" s="30"/>
      <c r="E98" s="121"/>
      <c r="F98" s="726" t="s">
        <v>93</v>
      </c>
      <c r="G98" s="727"/>
      <c r="H98" s="664"/>
      <c r="I98" s="664"/>
      <c r="J98" s="664"/>
      <c r="K98" s="664"/>
      <c r="L98" s="664"/>
      <c r="M98" s="664"/>
      <c r="N98" s="731"/>
      <c r="O98" s="709" t="s">
        <v>342</v>
      </c>
      <c r="P98" s="709" t="s">
        <v>96</v>
      </c>
      <c r="Q98" s="710" t="s">
        <v>321</v>
      </c>
      <c r="R98" s="732">
        <f t="shared" si="6"/>
        <v>20000</v>
      </c>
      <c r="S98" s="733">
        <f t="shared" si="6"/>
        <v>0</v>
      </c>
      <c r="T98" s="684">
        <f t="shared" si="3"/>
        <v>0</v>
      </c>
    </row>
    <row r="99" spans="1:20" s="27" customFormat="1" ht="64.5" customHeight="1" x14ac:dyDescent="0.2">
      <c r="A99" s="41"/>
      <c r="B99" s="127"/>
      <c r="C99" s="127"/>
      <c r="D99" s="30"/>
      <c r="E99" s="121"/>
      <c r="F99" s="734" t="s">
        <v>94</v>
      </c>
      <c r="G99" s="735"/>
      <c r="H99" s="664"/>
      <c r="I99" s="664"/>
      <c r="J99" s="664"/>
      <c r="K99" s="664"/>
      <c r="L99" s="664"/>
      <c r="M99" s="664"/>
      <c r="N99" s="731"/>
      <c r="O99" s="709" t="s">
        <v>342</v>
      </c>
      <c r="P99" s="709" t="s">
        <v>97</v>
      </c>
      <c r="Q99" s="710" t="s">
        <v>321</v>
      </c>
      <c r="R99" s="732">
        <f t="shared" si="6"/>
        <v>20000</v>
      </c>
      <c r="S99" s="733">
        <f t="shared" si="6"/>
        <v>0</v>
      </c>
      <c r="T99" s="684">
        <f t="shared" si="3"/>
        <v>0</v>
      </c>
    </row>
    <row r="100" spans="1:20" s="27" customFormat="1" ht="36.75" customHeight="1" x14ac:dyDescent="0.2">
      <c r="A100" s="41"/>
      <c r="B100" s="127"/>
      <c r="C100" s="127"/>
      <c r="D100" s="30"/>
      <c r="E100" s="121"/>
      <c r="F100" s="686" t="s">
        <v>393</v>
      </c>
      <c r="G100" s="687"/>
      <c r="H100" s="664"/>
      <c r="I100" s="664"/>
      <c r="J100" s="664"/>
      <c r="K100" s="664"/>
      <c r="L100" s="664"/>
      <c r="M100" s="664"/>
      <c r="N100" s="731"/>
      <c r="O100" s="709" t="s">
        <v>342</v>
      </c>
      <c r="P100" s="709" t="s">
        <v>97</v>
      </c>
      <c r="Q100" s="710" t="s">
        <v>392</v>
      </c>
      <c r="R100" s="732">
        <f t="shared" si="6"/>
        <v>20000</v>
      </c>
      <c r="S100" s="733">
        <f t="shared" si="6"/>
        <v>0</v>
      </c>
      <c r="T100" s="684">
        <f t="shared" si="3"/>
        <v>0</v>
      </c>
    </row>
    <row r="101" spans="1:20" s="27" customFormat="1" ht="53.25" customHeight="1" x14ac:dyDescent="0.2">
      <c r="A101" s="41"/>
      <c r="B101" s="127"/>
      <c r="C101" s="127"/>
      <c r="D101" s="30"/>
      <c r="E101" s="121"/>
      <c r="F101" s="686" t="s">
        <v>462</v>
      </c>
      <c r="G101" s="687"/>
      <c r="H101" s="664"/>
      <c r="I101" s="664"/>
      <c r="J101" s="664"/>
      <c r="K101" s="664"/>
      <c r="L101" s="664"/>
      <c r="M101" s="664"/>
      <c r="N101" s="731"/>
      <c r="O101" s="709" t="s">
        <v>342</v>
      </c>
      <c r="P101" s="709" t="s">
        <v>97</v>
      </c>
      <c r="Q101" s="710" t="s">
        <v>461</v>
      </c>
      <c r="R101" s="732">
        <v>20000</v>
      </c>
      <c r="S101" s="733">
        <v>0</v>
      </c>
      <c r="T101" s="684">
        <f t="shared" si="3"/>
        <v>0</v>
      </c>
    </row>
    <row r="102" spans="1:20" s="27" customFormat="1" ht="30.75" customHeight="1" x14ac:dyDescent="0.2">
      <c r="A102" s="41"/>
      <c r="B102" s="127"/>
      <c r="C102" s="127"/>
      <c r="D102" s="30"/>
      <c r="E102" s="121"/>
      <c r="F102" s="676" t="s">
        <v>425</v>
      </c>
      <c r="G102" s="677"/>
      <c r="H102" s="677"/>
      <c r="I102" s="664"/>
      <c r="J102" s="664"/>
      <c r="K102" s="664"/>
      <c r="L102" s="664"/>
      <c r="M102" s="664"/>
      <c r="N102" s="664"/>
      <c r="O102" s="736" t="s">
        <v>342</v>
      </c>
      <c r="P102" s="736" t="s">
        <v>484</v>
      </c>
      <c r="Q102" s="737" t="s">
        <v>321</v>
      </c>
      <c r="R102" s="697">
        <f>R103</f>
        <v>48724694.879999995</v>
      </c>
      <c r="S102" s="698">
        <f>S103</f>
        <v>24926089.409999993</v>
      </c>
      <c r="T102" s="684">
        <f t="shared" si="3"/>
        <v>51.156994356533971</v>
      </c>
    </row>
    <row r="103" spans="1:20" s="27" customFormat="1" ht="31.5" customHeight="1" x14ac:dyDescent="0.2">
      <c r="A103" s="41"/>
      <c r="B103" s="127"/>
      <c r="C103" s="127"/>
      <c r="D103" s="30"/>
      <c r="E103" s="121"/>
      <c r="F103" s="676" t="s">
        <v>426</v>
      </c>
      <c r="G103" s="677"/>
      <c r="H103" s="678"/>
      <c r="I103" s="664"/>
      <c r="J103" s="664"/>
      <c r="K103" s="664"/>
      <c r="L103" s="664"/>
      <c r="M103" s="664"/>
      <c r="N103" s="664"/>
      <c r="O103" s="695" t="s">
        <v>342</v>
      </c>
      <c r="P103" s="695" t="s">
        <v>485</v>
      </c>
      <c r="Q103" s="696" t="s">
        <v>321</v>
      </c>
      <c r="R103" s="697">
        <f>R105+R113+R127+R135+R141+R146+R151+R156+R161+R123+R120</f>
        <v>48724694.879999995</v>
      </c>
      <c r="S103" s="698">
        <f>S105+S113+S127+S135+S141+S146+S151+S156+S161+S123+S120</f>
        <v>24926089.409999993</v>
      </c>
      <c r="T103" s="684">
        <f t="shared" si="3"/>
        <v>51.156994356533971</v>
      </c>
    </row>
    <row r="104" spans="1:20" s="27" customFormat="1" ht="46.5" customHeight="1" x14ac:dyDescent="0.2">
      <c r="A104" s="41"/>
      <c r="B104" s="127"/>
      <c r="C104" s="127"/>
      <c r="D104" s="30"/>
      <c r="E104" s="121"/>
      <c r="F104" s="686" t="s">
        <v>36</v>
      </c>
      <c r="G104" s="738"/>
      <c r="H104" s="678"/>
      <c r="I104" s="664"/>
      <c r="J104" s="664"/>
      <c r="K104" s="664"/>
      <c r="L104" s="664"/>
      <c r="M104" s="664"/>
      <c r="N104" s="664"/>
      <c r="O104" s="695" t="s">
        <v>342</v>
      </c>
      <c r="P104" s="696" t="s">
        <v>39</v>
      </c>
      <c r="Q104" s="696" t="s">
        <v>321</v>
      </c>
      <c r="R104" s="697">
        <f>R105</f>
        <v>14753133.9</v>
      </c>
      <c r="S104" s="698">
        <f>S105</f>
        <v>6589810.9299999997</v>
      </c>
      <c r="T104" s="684">
        <f t="shared" si="3"/>
        <v>44.667193930911175</v>
      </c>
    </row>
    <row r="105" spans="1:20" s="27" customFormat="1" ht="50.25" customHeight="1" x14ac:dyDescent="0.2">
      <c r="A105" s="41"/>
      <c r="B105" s="127"/>
      <c r="C105" s="127"/>
      <c r="D105" s="30"/>
      <c r="E105" s="121"/>
      <c r="F105" s="676" t="s">
        <v>427</v>
      </c>
      <c r="G105" s="677"/>
      <c r="H105" s="699"/>
      <c r="I105" s="699"/>
      <c r="J105" s="699"/>
      <c r="K105" s="699"/>
      <c r="L105" s="699"/>
      <c r="M105" s="699"/>
      <c r="N105" s="699"/>
      <c r="O105" s="695" t="s">
        <v>342</v>
      </c>
      <c r="P105" s="696" t="s">
        <v>41</v>
      </c>
      <c r="Q105" s="696" t="s">
        <v>321</v>
      </c>
      <c r="R105" s="697">
        <f>R108+R106+R110</f>
        <v>14753133.9</v>
      </c>
      <c r="S105" s="698">
        <f>S108+S106+S110</f>
        <v>6589810.9299999997</v>
      </c>
      <c r="T105" s="684">
        <f t="shared" si="3"/>
        <v>44.667193930911175</v>
      </c>
    </row>
    <row r="106" spans="1:20" s="27" customFormat="1" ht="99.75" customHeight="1" x14ac:dyDescent="0.2">
      <c r="A106" s="41"/>
      <c r="B106" s="127"/>
      <c r="C106" s="127"/>
      <c r="D106" s="30"/>
      <c r="E106" s="121"/>
      <c r="F106" s="686" t="s">
        <v>389</v>
      </c>
      <c r="G106" s="687"/>
      <c r="H106" s="699">
        <v>51572</v>
      </c>
      <c r="I106" s="699"/>
      <c r="J106" s="699"/>
      <c r="K106" s="699">
        <v>4133</v>
      </c>
      <c r="L106" s="699"/>
      <c r="M106" s="699">
        <f>H106+I106+J106+K106+L106</f>
        <v>55705</v>
      </c>
      <c r="N106" s="699">
        <f>M106-H106</f>
        <v>4133</v>
      </c>
      <c r="O106" s="695" t="s">
        <v>342</v>
      </c>
      <c r="P106" s="696" t="s">
        <v>41</v>
      </c>
      <c r="Q106" s="696" t="s">
        <v>390</v>
      </c>
      <c r="R106" s="700">
        <f>R107</f>
        <v>14374800</v>
      </c>
      <c r="S106" s="701">
        <f>S107</f>
        <v>6351307.3399999999</v>
      </c>
      <c r="T106" s="684">
        <f t="shared" si="3"/>
        <v>44.183622311266937</v>
      </c>
    </row>
    <row r="107" spans="1:20" s="27" customFormat="1" ht="49.5" customHeight="1" x14ac:dyDescent="0.2">
      <c r="A107" s="41"/>
      <c r="B107" s="127"/>
      <c r="C107" s="127"/>
      <c r="D107" s="30"/>
      <c r="E107" s="121"/>
      <c r="F107" s="686" t="s">
        <v>459</v>
      </c>
      <c r="G107" s="687"/>
      <c r="H107" s="699"/>
      <c r="I107" s="699"/>
      <c r="J107" s="699"/>
      <c r="K107" s="699"/>
      <c r="L107" s="699"/>
      <c r="M107" s="699"/>
      <c r="N107" s="699"/>
      <c r="O107" s="695" t="s">
        <v>342</v>
      </c>
      <c r="P107" s="696" t="s">
        <v>41</v>
      </c>
      <c r="Q107" s="696" t="s">
        <v>460</v>
      </c>
      <c r="R107" s="700">
        <v>14374800</v>
      </c>
      <c r="S107" s="701">
        <v>6351307.3399999999</v>
      </c>
      <c r="T107" s="684">
        <f t="shared" si="3"/>
        <v>44.183622311266937</v>
      </c>
    </row>
    <row r="108" spans="1:20" s="27" customFormat="1" ht="33.75" customHeight="1" x14ac:dyDescent="0.2">
      <c r="A108" s="41"/>
      <c r="B108" s="127"/>
      <c r="C108" s="127"/>
      <c r="D108" s="30"/>
      <c r="E108" s="121"/>
      <c r="F108" s="686" t="s">
        <v>393</v>
      </c>
      <c r="G108" s="687"/>
      <c r="H108" s="699"/>
      <c r="I108" s="699"/>
      <c r="J108" s="699"/>
      <c r="K108" s="699"/>
      <c r="L108" s="699"/>
      <c r="M108" s="699"/>
      <c r="N108" s="699"/>
      <c r="O108" s="695" t="s">
        <v>342</v>
      </c>
      <c r="P108" s="696" t="s">
        <v>41</v>
      </c>
      <c r="Q108" s="739" t="s">
        <v>392</v>
      </c>
      <c r="R108" s="700">
        <f>R109</f>
        <v>190900</v>
      </c>
      <c r="S108" s="701">
        <f>S109</f>
        <v>166152.79999999999</v>
      </c>
      <c r="T108" s="684">
        <f t="shared" si="3"/>
        <v>87.036563645887895</v>
      </c>
    </row>
    <row r="109" spans="1:20" s="27" customFormat="1" ht="33.75" customHeight="1" x14ac:dyDescent="0.2">
      <c r="A109" s="41"/>
      <c r="B109" s="127"/>
      <c r="C109" s="127"/>
      <c r="D109" s="30"/>
      <c r="E109" s="121"/>
      <c r="F109" s="686" t="s">
        <v>462</v>
      </c>
      <c r="G109" s="687"/>
      <c r="H109" s="718"/>
      <c r="I109" s="718"/>
      <c r="J109" s="718"/>
      <c r="K109" s="718"/>
      <c r="L109" s="718"/>
      <c r="M109" s="718"/>
      <c r="N109" s="718"/>
      <c r="O109" s="695" t="s">
        <v>342</v>
      </c>
      <c r="P109" s="696" t="s">
        <v>41</v>
      </c>
      <c r="Q109" s="710" t="s">
        <v>461</v>
      </c>
      <c r="R109" s="700">
        <v>190900</v>
      </c>
      <c r="S109" s="701">
        <v>166152.79999999999</v>
      </c>
      <c r="T109" s="684">
        <f t="shared" si="3"/>
        <v>87.036563645887895</v>
      </c>
    </row>
    <row r="110" spans="1:20" s="27" customFormat="1" ht="25.5" customHeight="1" x14ac:dyDescent="0.2">
      <c r="A110" s="41"/>
      <c r="B110" s="127"/>
      <c r="C110" s="127"/>
      <c r="D110" s="30"/>
      <c r="E110" s="121"/>
      <c r="F110" s="686" t="s">
        <v>395</v>
      </c>
      <c r="G110" s="687"/>
      <c r="H110" s="718"/>
      <c r="I110" s="718"/>
      <c r="J110" s="718"/>
      <c r="K110" s="718"/>
      <c r="L110" s="718"/>
      <c r="M110" s="718"/>
      <c r="N110" s="718"/>
      <c r="O110" s="695" t="s">
        <v>342</v>
      </c>
      <c r="P110" s="696" t="s">
        <v>41</v>
      </c>
      <c r="Q110" s="710" t="s">
        <v>396</v>
      </c>
      <c r="R110" s="700">
        <f>R111</f>
        <v>187433.9</v>
      </c>
      <c r="S110" s="701">
        <f>S111</f>
        <v>72350.789999999994</v>
      </c>
      <c r="T110" s="684">
        <f t="shared" si="3"/>
        <v>38.600696032041157</v>
      </c>
    </row>
    <row r="111" spans="1:20" s="27" customFormat="1" ht="28.5" customHeight="1" x14ac:dyDescent="0.2">
      <c r="A111" s="41"/>
      <c r="B111" s="127"/>
      <c r="C111" s="127"/>
      <c r="D111" s="30"/>
      <c r="E111" s="121"/>
      <c r="F111" s="686" t="s">
        <v>467</v>
      </c>
      <c r="G111" s="687"/>
      <c r="H111" s="718"/>
      <c r="I111" s="718"/>
      <c r="J111" s="718"/>
      <c r="K111" s="718"/>
      <c r="L111" s="718"/>
      <c r="M111" s="718"/>
      <c r="N111" s="718"/>
      <c r="O111" s="695" t="s">
        <v>342</v>
      </c>
      <c r="P111" s="696" t="s">
        <v>41</v>
      </c>
      <c r="Q111" s="710" t="s">
        <v>468</v>
      </c>
      <c r="R111" s="700">
        <v>187433.9</v>
      </c>
      <c r="S111" s="701">
        <v>72350.789999999994</v>
      </c>
      <c r="T111" s="684">
        <f t="shared" si="3"/>
        <v>38.600696032041157</v>
      </c>
    </row>
    <row r="112" spans="1:20" s="27" customFormat="1" ht="47.25" customHeight="1" x14ac:dyDescent="0.2">
      <c r="A112" s="41"/>
      <c r="B112" s="127"/>
      <c r="C112" s="127"/>
      <c r="D112" s="30"/>
      <c r="E112" s="121"/>
      <c r="F112" s="720" t="s">
        <v>178</v>
      </c>
      <c r="G112" s="721"/>
      <c r="H112" s="718"/>
      <c r="I112" s="718"/>
      <c r="J112" s="718"/>
      <c r="K112" s="718"/>
      <c r="L112" s="718"/>
      <c r="M112" s="718"/>
      <c r="N112" s="718"/>
      <c r="O112" s="709" t="s">
        <v>342</v>
      </c>
      <c r="P112" s="740" t="s">
        <v>39</v>
      </c>
      <c r="Q112" s="741" t="s">
        <v>321</v>
      </c>
      <c r="R112" s="700">
        <f>R113+R120+R123</f>
        <v>18590200</v>
      </c>
      <c r="S112" s="701">
        <f>S113+S120+S123</f>
        <v>8280203.04</v>
      </c>
      <c r="T112" s="684">
        <f t="shared" si="3"/>
        <v>44.54068831965229</v>
      </c>
    </row>
    <row r="113" spans="1:20" s="27" customFormat="1" ht="46.5" customHeight="1" x14ac:dyDescent="0.2">
      <c r="A113" s="41"/>
      <c r="B113" s="127"/>
      <c r="C113" s="127"/>
      <c r="D113" s="30"/>
      <c r="E113" s="121"/>
      <c r="F113" s="728" t="s">
        <v>433</v>
      </c>
      <c r="G113" s="708"/>
      <c r="H113" s="742"/>
      <c r="I113" s="742"/>
      <c r="J113" s="742"/>
      <c r="K113" s="742"/>
      <c r="L113" s="742"/>
      <c r="M113" s="742"/>
      <c r="N113" s="742"/>
      <c r="O113" s="709" t="s">
        <v>342</v>
      </c>
      <c r="P113" s="740" t="s">
        <v>51</v>
      </c>
      <c r="Q113" s="741" t="s">
        <v>321</v>
      </c>
      <c r="R113" s="700">
        <f>R114+R116+R118</f>
        <v>16950700</v>
      </c>
      <c r="S113" s="701">
        <f>S114+S116+S118</f>
        <v>7526197.4199999999</v>
      </c>
      <c r="T113" s="684">
        <f t="shared" si="3"/>
        <v>44.400511011344662</v>
      </c>
    </row>
    <row r="114" spans="1:20" s="27" customFormat="1" ht="66.75" customHeight="1" x14ac:dyDescent="0.2">
      <c r="A114" s="41"/>
      <c r="B114" s="127"/>
      <c r="C114" s="127"/>
      <c r="D114" s="30"/>
      <c r="E114" s="121"/>
      <c r="F114" s="743" t="s">
        <v>389</v>
      </c>
      <c r="G114" s="708"/>
      <c r="H114" s="742"/>
      <c r="I114" s="742"/>
      <c r="J114" s="742"/>
      <c r="K114" s="742"/>
      <c r="L114" s="742"/>
      <c r="M114" s="742"/>
      <c r="N114" s="742"/>
      <c r="O114" s="709" t="s">
        <v>342</v>
      </c>
      <c r="P114" s="740" t="s">
        <v>51</v>
      </c>
      <c r="Q114" s="741" t="s">
        <v>390</v>
      </c>
      <c r="R114" s="700">
        <f>R115</f>
        <v>9660173</v>
      </c>
      <c r="S114" s="701">
        <f>S115</f>
        <v>4229200.46</v>
      </c>
      <c r="T114" s="684">
        <f t="shared" si="3"/>
        <v>43.779759016738105</v>
      </c>
    </row>
    <row r="115" spans="1:20" s="27" customFormat="1" ht="33.75" customHeight="1" x14ac:dyDescent="0.2">
      <c r="A115" s="41"/>
      <c r="B115" s="127"/>
      <c r="C115" s="127"/>
      <c r="D115" s="30"/>
      <c r="E115" s="121"/>
      <c r="F115" s="744" t="s">
        <v>464</v>
      </c>
      <c r="G115" s="745"/>
      <c r="H115" s="746"/>
      <c r="I115" s="746"/>
      <c r="J115" s="746"/>
      <c r="K115" s="746"/>
      <c r="L115" s="746"/>
      <c r="M115" s="746"/>
      <c r="N115" s="746"/>
      <c r="O115" s="709" t="s">
        <v>342</v>
      </c>
      <c r="P115" s="740" t="s">
        <v>51</v>
      </c>
      <c r="Q115" s="741" t="s">
        <v>463</v>
      </c>
      <c r="R115" s="700">
        <v>9660173</v>
      </c>
      <c r="S115" s="701">
        <v>4229200.46</v>
      </c>
      <c r="T115" s="684">
        <f t="shared" si="3"/>
        <v>43.779759016738105</v>
      </c>
    </row>
    <row r="116" spans="1:20" s="27" customFormat="1" ht="33.75" customHeight="1" x14ac:dyDescent="0.2">
      <c r="A116" s="41"/>
      <c r="B116" s="127"/>
      <c r="C116" s="127"/>
      <c r="D116" s="30"/>
      <c r="E116" s="121"/>
      <c r="F116" s="686" t="s">
        <v>393</v>
      </c>
      <c r="G116" s="687"/>
      <c r="H116" s="746"/>
      <c r="I116" s="746"/>
      <c r="J116" s="746"/>
      <c r="K116" s="746"/>
      <c r="L116" s="746"/>
      <c r="M116" s="746"/>
      <c r="N116" s="746"/>
      <c r="O116" s="709" t="s">
        <v>342</v>
      </c>
      <c r="P116" s="740" t="s">
        <v>51</v>
      </c>
      <c r="Q116" s="747">
        <v>200</v>
      </c>
      <c r="R116" s="700">
        <f>R117</f>
        <v>6899527</v>
      </c>
      <c r="S116" s="701">
        <f>S117</f>
        <v>3265264.54</v>
      </c>
      <c r="T116" s="684">
        <f t="shared" si="3"/>
        <v>47.325918718775938</v>
      </c>
    </row>
    <row r="117" spans="1:20" s="27" customFormat="1" ht="48.75" customHeight="1" x14ac:dyDescent="0.2">
      <c r="A117" s="41"/>
      <c r="B117" s="127"/>
      <c r="C117" s="127"/>
      <c r="D117" s="30"/>
      <c r="E117" s="121"/>
      <c r="F117" s="686" t="s">
        <v>462</v>
      </c>
      <c r="G117" s="687"/>
      <c r="H117" s="746"/>
      <c r="I117" s="746"/>
      <c r="J117" s="746"/>
      <c r="K117" s="746"/>
      <c r="L117" s="746"/>
      <c r="M117" s="746"/>
      <c r="N117" s="746"/>
      <c r="O117" s="709" t="s">
        <v>342</v>
      </c>
      <c r="P117" s="740" t="s">
        <v>51</v>
      </c>
      <c r="Q117" s="747">
        <v>240</v>
      </c>
      <c r="R117" s="700">
        <v>6899527</v>
      </c>
      <c r="S117" s="701">
        <v>3265264.54</v>
      </c>
      <c r="T117" s="684">
        <f t="shared" si="3"/>
        <v>47.325918718775938</v>
      </c>
    </row>
    <row r="118" spans="1:20" s="27" customFormat="1" ht="23.25" customHeight="1" x14ac:dyDescent="0.2">
      <c r="A118" s="41"/>
      <c r="B118" s="127"/>
      <c r="C118" s="127"/>
      <c r="D118" s="30"/>
      <c r="E118" s="121"/>
      <c r="F118" s="686" t="s">
        <v>395</v>
      </c>
      <c r="G118" s="687"/>
      <c r="H118" s="748"/>
      <c r="I118" s="749"/>
      <c r="J118" s="749"/>
      <c r="K118" s="749"/>
      <c r="L118" s="749"/>
      <c r="M118" s="749"/>
      <c r="N118" s="749"/>
      <c r="O118" s="736" t="s">
        <v>342</v>
      </c>
      <c r="P118" s="740" t="s">
        <v>51</v>
      </c>
      <c r="Q118" s="737" t="s">
        <v>396</v>
      </c>
      <c r="R118" s="700">
        <f>R119</f>
        <v>391000</v>
      </c>
      <c r="S118" s="701">
        <f>S119</f>
        <v>31732.42</v>
      </c>
      <c r="T118" s="684">
        <f t="shared" si="3"/>
        <v>8.1157084398976984</v>
      </c>
    </row>
    <row r="119" spans="1:20" s="27" customFormat="1" ht="28.5" customHeight="1" x14ac:dyDescent="0.2">
      <c r="A119" s="41"/>
      <c r="B119" s="127"/>
      <c r="C119" s="127"/>
      <c r="D119" s="30"/>
      <c r="E119" s="121"/>
      <c r="F119" s="686" t="s">
        <v>467</v>
      </c>
      <c r="G119" s="687"/>
      <c r="H119" s="748"/>
      <c r="I119" s="749"/>
      <c r="J119" s="749"/>
      <c r="K119" s="749"/>
      <c r="L119" s="749"/>
      <c r="M119" s="749"/>
      <c r="N119" s="749"/>
      <c r="O119" s="736" t="s">
        <v>342</v>
      </c>
      <c r="P119" s="740" t="s">
        <v>51</v>
      </c>
      <c r="Q119" s="737" t="s">
        <v>468</v>
      </c>
      <c r="R119" s="700">
        <v>391000</v>
      </c>
      <c r="S119" s="701">
        <v>31732.42</v>
      </c>
      <c r="T119" s="684">
        <f t="shared" si="3"/>
        <v>8.1157084398976984</v>
      </c>
    </row>
    <row r="120" spans="1:20" s="27" customFormat="1" ht="51" customHeight="1" x14ac:dyDescent="0.2">
      <c r="A120" s="41"/>
      <c r="B120" s="127"/>
      <c r="C120" s="127"/>
      <c r="D120" s="30"/>
      <c r="E120" s="121"/>
      <c r="F120" s="707" t="s">
        <v>184</v>
      </c>
      <c r="G120" s="708"/>
      <c r="H120" s="699"/>
      <c r="I120" s="664"/>
      <c r="J120" s="664"/>
      <c r="K120" s="664"/>
      <c r="L120" s="664"/>
      <c r="M120" s="699"/>
      <c r="N120" s="699"/>
      <c r="O120" s="750" t="s">
        <v>342</v>
      </c>
      <c r="P120" s="709" t="s">
        <v>185</v>
      </c>
      <c r="Q120" s="710" t="s">
        <v>321</v>
      </c>
      <c r="R120" s="700">
        <f>R121</f>
        <v>99500</v>
      </c>
      <c r="S120" s="701">
        <f>S121</f>
        <v>0</v>
      </c>
      <c r="T120" s="684">
        <f t="shared" si="3"/>
        <v>0</v>
      </c>
    </row>
    <row r="121" spans="1:20" s="27" customFormat="1" ht="41.25" customHeight="1" x14ac:dyDescent="0.2">
      <c r="A121" s="41"/>
      <c r="B121" s="127"/>
      <c r="C121" s="127"/>
      <c r="D121" s="30"/>
      <c r="E121" s="121"/>
      <c r="F121" s="707" t="s">
        <v>393</v>
      </c>
      <c r="G121" s="708"/>
      <c r="H121" s="699"/>
      <c r="I121" s="664"/>
      <c r="J121" s="664"/>
      <c r="K121" s="664"/>
      <c r="L121" s="664"/>
      <c r="M121" s="699"/>
      <c r="N121" s="699"/>
      <c r="O121" s="750" t="s">
        <v>342</v>
      </c>
      <c r="P121" s="709" t="s">
        <v>185</v>
      </c>
      <c r="Q121" s="710" t="s">
        <v>392</v>
      </c>
      <c r="R121" s="700">
        <f>R122</f>
        <v>99500</v>
      </c>
      <c r="S121" s="701">
        <f>S122</f>
        <v>0</v>
      </c>
      <c r="T121" s="684">
        <f t="shared" si="3"/>
        <v>0</v>
      </c>
    </row>
    <row r="122" spans="1:20" s="27" customFormat="1" ht="52.5" customHeight="1" x14ac:dyDescent="0.2">
      <c r="A122" s="41"/>
      <c r="B122" s="127"/>
      <c r="C122" s="127"/>
      <c r="D122" s="30"/>
      <c r="E122" s="121"/>
      <c r="F122" s="707" t="s">
        <v>462</v>
      </c>
      <c r="G122" s="708"/>
      <c r="H122" s="699"/>
      <c r="I122" s="664"/>
      <c r="J122" s="664"/>
      <c r="K122" s="664"/>
      <c r="L122" s="664"/>
      <c r="M122" s="699"/>
      <c r="N122" s="699"/>
      <c r="O122" s="750" t="s">
        <v>342</v>
      </c>
      <c r="P122" s="709" t="s">
        <v>185</v>
      </c>
      <c r="Q122" s="710" t="s">
        <v>461</v>
      </c>
      <c r="R122" s="700">
        <v>99500</v>
      </c>
      <c r="S122" s="701">
        <v>0</v>
      </c>
      <c r="T122" s="684">
        <f t="shared" si="3"/>
        <v>0</v>
      </c>
    </row>
    <row r="123" spans="1:20" s="27" customFormat="1" ht="54" customHeight="1" x14ac:dyDescent="0.2">
      <c r="A123" s="41"/>
      <c r="B123" s="127"/>
      <c r="C123" s="127"/>
      <c r="D123" s="30"/>
      <c r="E123" s="121"/>
      <c r="F123" s="751" t="s">
        <v>125</v>
      </c>
      <c r="G123" s="752"/>
      <c r="H123" s="753"/>
      <c r="I123" s="754"/>
      <c r="J123" s="754"/>
      <c r="K123" s="754"/>
      <c r="L123" s="754"/>
      <c r="M123" s="754"/>
      <c r="N123" s="754"/>
      <c r="O123" s="709" t="s">
        <v>342</v>
      </c>
      <c r="P123" s="710" t="s">
        <v>120</v>
      </c>
      <c r="Q123" s="710" t="s">
        <v>321</v>
      </c>
      <c r="R123" s="684">
        <f>R124</f>
        <v>1540000</v>
      </c>
      <c r="S123" s="711">
        <f>S124</f>
        <v>754005.62</v>
      </c>
      <c r="T123" s="684">
        <f t="shared" si="3"/>
        <v>48.961403896103896</v>
      </c>
    </row>
    <row r="124" spans="1:20" s="27" customFormat="1" ht="38.25" customHeight="1" x14ac:dyDescent="0.2">
      <c r="A124" s="41"/>
      <c r="B124" s="127"/>
      <c r="C124" s="127"/>
      <c r="D124" s="30"/>
      <c r="E124" s="121"/>
      <c r="F124" s="686" t="s">
        <v>393</v>
      </c>
      <c r="G124" s="687"/>
      <c r="H124" s="753"/>
      <c r="I124" s="754"/>
      <c r="J124" s="754"/>
      <c r="K124" s="754"/>
      <c r="L124" s="754"/>
      <c r="M124" s="754"/>
      <c r="N124" s="754"/>
      <c r="O124" s="709" t="s">
        <v>342</v>
      </c>
      <c r="P124" s="709" t="s">
        <v>120</v>
      </c>
      <c r="Q124" s="710" t="s">
        <v>392</v>
      </c>
      <c r="R124" s="684">
        <f>R125</f>
        <v>1540000</v>
      </c>
      <c r="S124" s="711">
        <f>S125</f>
        <v>754005.62</v>
      </c>
      <c r="T124" s="684">
        <f t="shared" si="3"/>
        <v>48.961403896103896</v>
      </c>
    </row>
    <row r="125" spans="1:20" s="27" customFormat="1" ht="51.75" customHeight="1" x14ac:dyDescent="0.2">
      <c r="A125" s="41"/>
      <c r="B125" s="127"/>
      <c r="C125" s="127"/>
      <c r="D125" s="30"/>
      <c r="E125" s="121"/>
      <c r="F125" s="686" t="s">
        <v>462</v>
      </c>
      <c r="G125" s="687"/>
      <c r="H125" s="753"/>
      <c r="I125" s="754"/>
      <c r="J125" s="754"/>
      <c r="K125" s="754"/>
      <c r="L125" s="754"/>
      <c r="M125" s="754"/>
      <c r="N125" s="754"/>
      <c r="O125" s="709" t="s">
        <v>342</v>
      </c>
      <c r="P125" s="709" t="s">
        <v>120</v>
      </c>
      <c r="Q125" s="710" t="s">
        <v>461</v>
      </c>
      <c r="R125" s="684">
        <v>1540000</v>
      </c>
      <c r="S125" s="711">
        <v>754005.62</v>
      </c>
      <c r="T125" s="684">
        <f t="shared" si="3"/>
        <v>48.961403896103896</v>
      </c>
    </row>
    <row r="126" spans="1:20" s="27" customFormat="1" ht="51" customHeight="1" x14ac:dyDescent="0.2">
      <c r="A126" s="41"/>
      <c r="B126" s="127"/>
      <c r="C126" s="127"/>
      <c r="D126" s="30"/>
      <c r="E126" s="121"/>
      <c r="F126" s="720" t="s">
        <v>178</v>
      </c>
      <c r="G126" s="721"/>
      <c r="H126" s="755"/>
      <c r="I126" s="755"/>
      <c r="J126" s="755"/>
      <c r="K126" s="755"/>
      <c r="L126" s="755"/>
      <c r="M126" s="755"/>
      <c r="N126" s="755"/>
      <c r="O126" s="709" t="s">
        <v>342</v>
      </c>
      <c r="P126" s="740" t="s">
        <v>530</v>
      </c>
      <c r="Q126" s="741" t="s">
        <v>321</v>
      </c>
      <c r="R126" s="700">
        <f>R127</f>
        <v>3532200</v>
      </c>
      <c r="S126" s="701">
        <f>S127</f>
        <v>1670038.94</v>
      </c>
      <c r="T126" s="684">
        <f t="shared" si="3"/>
        <v>47.280418436102146</v>
      </c>
    </row>
    <row r="127" spans="1:20" s="27" customFormat="1" ht="52.5" customHeight="1" x14ac:dyDescent="0.2">
      <c r="A127" s="41"/>
      <c r="B127" s="127"/>
      <c r="C127" s="127"/>
      <c r="D127" s="30"/>
      <c r="E127" s="121"/>
      <c r="F127" s="756" t="s">
        <v>432</v>
      </c>
      <c r="G127" s="757"/>
      <c r="H127" s="742"/>
      <c r="I127" s="742"/>
      <c r="J127" s="742"/>
      <c r="K127" s="742"/>
      <c r="L127" s="742"/>
      <c r="M127" s="742"/>
      <c r="N127" s="742"/>
      <c r="O127" s="709" t="s">
        <v>342</v>
      </c>
      <c r="P127" s="740" t="s">
        <v>52</v>
      </c>
      <c r="Q127" s="741" t="s">
        <v>321</v>
      </c>
      <c r="R127" s="700">
        <f>R128+R130+R132</f>
        <v>3532200</v>
      </c>
      <c r="S127" s="701">
        <f>S128+S130+S132</f>
        <v>1670038.94</v>
      </c>
      <c r="T127" s="684">
        <f t="shared" si="3"/>
        <v>47.280418436102146</v>
      </c>
    </row>
    <row r="128" spans="1:20" s="27" customFormat="1" ht="99" customHeight="1" x14ac:dyDescent="0.2">
      <c r="A128" s="41"/>
      <c r="B128" s="127"/>
      <c r="C128" s="127"/>
      <c r="D128" s="30"/>
      <c r="E128" s="121"/>
      <c r="F128" s="743" t="s">
        <v>389</v>
      </c>
      <c r="G128" s="708"/>
      <c r="H128" s="742"/>
      <c r="I128" s="742"/>
      <c r="J128" s="742"/>
      <c r="K128" s="742"/>
      <c r="L128" s="742"/>
      <c r="M128" s="742"/>
      <c r="N128" s="742"/>
      <c r="O128" s="709" t="s">
        <v>342</v>
      </c>
      <c r="P128" s="740" t="s">
        <v>52</v>
      </c>
      <c r="Q128" s="741" t="s">
        <v>390</v>
      </c>
      <c r="R128" s="700">
        <f>R129</f>
        <v>3218200</v>
      </c>
      <c r="S128" s="701">
        <f>S129</f>
        <v>1555514.44</v>
      </c>
      <c r="T128" s="684">
        <f t="shared" si="3"/>
        <v>48.334921384624948</v>
      </c>
    </row>
    <row r="129" spans="1:20" s="27" customFormat="1" ht="36" customHeight="1" x14ac:dyDescent="0.2">
      <c r="A129" s="41"/>
      <c r="B129" s="127"/>
      <c r="C129" s="127"/>
      <c r="D129" s="30"/>
      <c r="E129" s="121"/>
      <c r="F129" s="744" t="s">
        <v>464</v>
      </c>
      <c r="G129" s="745"/>
      <c r="H129" s="742"/>
      <c r="I129" s="742"/>
      <c r="J129" s="742"/>
      <c r="K129" s="742"/>
      <c r="L129" s="742"/>
      <c r="M129" s="742"/>
      <c r="N129" s="742"/>
      <c r="O129" s="709" t="s">
        <v>342</v>
      </c>
      <c r="P129" s="740" t="s">
        <v>52</v>
      </c>
      <c r="Q129" s="741" t="s">
        <v>463</v>
      </c>
      <c r="R129" s="700">
        <v>3218200</v>
      </c>
      <c r="S129" s="701">
        <v>1555514.44</v>
      </c>
      <c r="T129" s="684">
        <f t="shared" si="3"/>
        <v>48.334921384624948</v>
      </c>
    </row>
    <row r="130" spans="1:20" s="27" customFormat="1" ht="37.5" customHeight="1" x14ac:dyDescent="0.2">
      <c r="A130" s="41"/>
      <c r="B130" s="127"/>
      <c r="C130" s="127"/>
      <c r="D130" s="30"/>
      <c r="E130" s="121"/>
      <c r="F130" s="686" t="s">
        <v>393</v>
      </c>
      <c r="G130" s="687"/>
      <c r="H130" s="742"/>
      <c r="I130" s="742"/>
      <c r="J130" s="742"/>
      <c r="K130" s="742"/>
      <c r="L130" s="742"/>
      <c r="M130" s="742"/>
      <c r="N130" s="742"/>
      <c r="O130" s="709" t="s">
        <v>342</v>
      </c>
      <c r="P130" s="740" t="s">
        <v>52</v>
      </c>
      <c r="Q130" s="747">
        <v>200</v>
      </c>
      <c r="R130" s="700">
        <f>R131</f>
        <v>312500</v>
      </c>
      <c r="S130" s="701">
        <f>S131</f>
        <v>114524.5</v>
      </c>
      <c r="T130" s="684">
        <f t="shared" si="3"/>
        <v>36.647839999999995</v>
      </c>
    </row>
    <row r="131" spans="1:20" s="27" customFormat="1" ht="48.75" customHeight="1" x14ac:dyDescent="0.2">
      <c r="A131" s="41"/>
      <c r="B131" s="226"/>
      <c r="C131" s="226"/>
      <c r="D131" s="30"/>
      <c r="E131" s="121"/>
      <c r="F131" s="716" t="s">
        <v>462</v>
      </c>
      <c r="G131" s="758"/>
      <c r="H131" s="746"/>
      <c r="I131" s="746"/>
      <c r="J131" s="746"/>
      <c r="K131" s="746"/>
      <c r="L131" s="746"/>
      <c r="M131" s="746"/>
      <c r="N131" s="746"/>
      <c r="O131" s="759" t="s">
        <v>342</v>
      </c>
      <c r="P131" s="740" t="s">
        <v>52</v>
      </c>
      <c r="Q131" s="760">
        <v>240</v>
      </c>
      <c r="R131" s="700">
        <v>312500</v>
      </c>
      <c r="S131" s="701">
        <v>114524.5</v>
      </c>
      <c r="T131" s="684">
        <f t="shared" si="3"/>
        <v>36.647839999999995</v>
      </c>
    </row>
    <row r="132" spans="1:20" s="27" customFormat="1" ht="24.75" customHeight="1" x14ac:dyDescent="0.2">
      <c r="A132" s="41"/>
      <c r="B132" s="226"/>
      <c r="C132" s="226"/>
      <c r="D132" s="30"/>
      <c r="E132" s="121"/>
      <c r="F132" s="707" t="s">
        <v>395</v>
      </c>
      <c r="G132" s="708"/>
      <c r="H132" s="742"/>
      <c r="I132" s="742"/>
      <c r="J132" s="742"/>
      <c r="K132" s="742"/>
      <c r="L132" s="742"/>
      <c r="M132" s="742"/>
      <c r="N132" s="742"/>
      <c r="O132" s="709" t="s">
        <v>342</v>
      </c>
      <c r="P132" s="740" t="s">
        <v>52</v>
      </c>
      <c r="Q132" s="747">
        <v>800</v>
      </c>
      <c r="R132" s="700">
        <f>R133</f>
        <v>1500</v>
      </c>
      <c r="S132" s="701">
        <f>S133</f>
        <v>0</v>
      </c>
      <c r="T132" s="684">
        <f t="shared" si="3"/>
        <v>0</v>
      </c>
    </row>
    <row r="133" spans="1:20" s="27" customFormat="1" ht="24.75" customHeight="1" x14ac:dyDescent="0.2">
      <c r="A133" s="41"/>
      <c r="B133" s="226"/>
      <c r="C133" s="226"/>
      <c r="D133" s="30"/>
      <c r="E133" s="121"/>
      <c r="F133" s="707" t="s">
        <v>467</v>
      </c>
      <c r="G133" s="708"/>
      <c r="H133" s="742"/>
      <c r="I133" s="742"/>
      <c r="J133" s="742"/>
      <c r="K133" s="742"/>
      <c r="L133" s="742"/>
      <c r="M133" s="742"/>
      <c r="N133" s="742"/>
      <c r="O133" s="709" t="s">
        <v>342</v>
      </c>
      <c r="P133" s="740" t="s">
        <v>52</v>
      </c>
      <c r="Q133" s="747">
        <v>850</v>
      </c>
      <c r="R133" s="700">
        <v>1500</v>
      </c>
      <c r="S133" s="701">
        <v>0</v>
      </c>
      <c r="T133" s="684">
        <f t="shared" si="3"/>
        <v>0</v>
      </c>
    </row>
    <row r="134" spans="1:20" s="27" customFormat="1" ht="49.5" customHeight="1" x14ac:dyDescent="0.2">
      <c r="A134" s="41"/>
      <c r="B134" s="226"/>
      <c r="C134" s="226"/>
      <c r="D134" s="30"/>
      <c r="E134" s="121"/>
      <c r="F134" s="707" t="s">
        <v>50</v>
      </c>
      <c r="G134" s="761"/>
      <c r="H134" s="742"/>
      <c r="I134" s="742"/>
      <c r="J134" s="742"/>
      <c r="K134" s="742"/>
      <c r="L134" s="742"/>
      <c r="M134" s="742"/>
      <c r="N134" s="742"/>
      <c r="O134" s="709" t="s">
        <v>342</v>
      </c>
      <c r="P134" s="740" t="s">
        <v>53</v>
      </c>
      <c r="Q134" s="710" t="s">
        <v>321</v>
      </c>
      <c r="R134" s="700">
        <f t="shared" ref="R134:S136" si="7">R135</f>
        <v>711618.64</v>
      </c>
      <c r="S134" s="701">
        <f t="shared" si="7"/>
        <v>490807.92000000004</v>
      </c>
      <c r="T134" s="684">
        <f t="shared" si="3"/>
        <v>68.97063854313879</v>
      </c>
    </row>
    <row r="135" spans="1:20" s="4" customFormat="1" ht="118.5" customHeight="1" x14ac:dyDescent="0.2">
      <c r="A135" s="43"/>
      <c r="B135" s="46"/>
      <c r="C135" s="46"/>
      <c r="D135" s="45"/>
      <c r="E135" s="122"/>
      <c r="F135" s="762" t="s">
        <v>526</v>
      </c>
      <c r="G135" s="763"/>
      <c r="H135" s="764"/>
      <c r="I135" s="764"/>
      <c r="J135" s="764"/>
      <c r="K135" s="764"/>
      <c r="L135" s="764"/>
      <c r="M135" s="764"/>
      <c r="N135" s="764"/>
      <c r="O135" s="736" t="s">
        <v>342</v>
      </c>
      <c r="P135" s="765" t="s">
        <v>53</v>
      </c>
      <c r="Q135" s="737" t="s">
        <v>321</v>
      </c>
      <c r="R135" s="700">
        <f>R136+R138</f>
        <v>711618.64</v>
      </c>
      <c r="S135" s="701">
        <f>S136+S138</f>
        <v>490807.92000000004</v>
      </c>
      <c r="T135" s="684">
        <f t="shared" si="3"/>
        <v>68.97063854313879</v>
      </c>
    </row>
    <row r="136" spans="1:20" s="4" customFormat="1" ht="36" customHeight="1" x14ac:dyDescent="0.2">
      <c r="A136" s="43"/>
      <c r="B136" s="46"/>
      <c r="C136" s="46"/>
      <c r="D136" s="45"/>
      <c r="E136" s="122"/>
      <c r="F136" s="686" t="s">
        <v>393</v>
      </c>
      <c r="G136" s="738"/>
      <c r="H136" s="699"/>
      <c r="I136" s="699"/>
      <c r="J136" s="699"/>
      <c r="K136" s="699"/>
      <c r="L136" s="699"/>
      <c r="M136" s="699"/>
      <c r="N136" s="699"/>
      <c r="O136" s="695" t="s">
        <v>342</v>
      </c>
      <c r="P136" s="765" t="s">
        <v>53</v>
      </c>
      <c r="Q136" s="696" t="s">
        <v>392</v>
      </c>
      <c r="R136" s="700">
        <f t="shared" si="7"/>
        <v>400000</v>
      </c>
      <c r="S136" s="701">
        <f t="shared" si="7"/>
        <v>179241.65</v>
      </c>
      <c r="T136" s="684">
        <f t="shared" si="3"/>
        <v>44.810412499999998</v>
      </c>
    </row>
    <row r="137" spans="1:20" s="4" customFormat="1" ht="47.25" customHeight="1" x14ac:dyDescent="0.2">
      <c r="A137" s="43"/>
      <c r="B137" s="46"/>
      <c r="C137" s="46"/>
      <c r="D137" s="45"/>
      <c r="E137" s="122"/>
      <c r="F137" s="686" t="s">
        <v>462</v>
      </c>
      <c r="G137" s="738"/>
      <c r="H137" s="699"/>
      <c r="I137" s="699"/>
      <c r="J137" s="699"/>
      <c r="K137" s="699"/>
      <c r="L137" s="699"/>
      <c r="M137" s="699"/>
      <c r="N137" s="699"/>
      <c r="O137" s="695" t="s">
        <v>342</v>
      </c>
      <c r="P137" s="765" t="s">
        <v>53</v>
      </c>
      <c r="Q137" s="696" t="s">
        <v>461</v>
      </c>
      <c r="R137" s="700">
        <v>400000</v>
      </c>
      <c r="S137" s="701">
        <v>179241.65</v>
      </c>
      <c r="T137" s="684">
        <f t="shared" si="3"/>
        <v>44.810412499999998</v>
      </c>
    </row>
    <row r="138" spans="1:20" s="4" customFormat="1" ht="26.25" customHeight="1" x14ac:dyDescent="0.2">
      <c r="A138" s="43"/>
      <c r="B138" s="46"/>
      <c r="C138" s="46"/>
      <c r="D138" s="45"/>
      <c r="E138" s="122"/>
      <c r="F138" s="707" t="s">
        <v>395</v>
      </c>
      <c r="G138" s="708"/>
      <c r="H138" s="699"/>
      <c r="I138" s="699"/>
      <c r="J138" s="699"/>
      <c r="K138" s="699"/>
      <c r="L138" s="699"/>
      <c r="M138" s="699"/>
      <c r="N138" s="699"/>
      <c r="O138" s="695" t="s">
        <v>342</v>
      </c>
      <c r="P138" s="765" t="s">
        <v>53</v>
      </c>
      <c r="Q138" s="747">
        <v>800</v>
      </c>
      <c r="R138" s="700">
        <f>R139</f>
        <v>311618.64</v>
      </c>
      <c r="S138" s="701">
        <f>S139</f>
        <v>311566.27</v>
      </c>
      <c r="T138" s="684">
        <f t="shared" si="3"/>
        <v>99.983194201733255</v>
      </c>
    </row>
    <row r="139" spans="1:20" s="4" customFormat="1" ht="26.25" customHeight="1" x14ac:dyDescent="0.2">
      <c r="A139" s="43"/>
      <c r="B139" s="46"/>
      <c r="C139" s="46"/>
      <c r="D139" s="45"/>
      <c r="E139" s="122"/>
      <c r="F139" s="707" t="s">
        <v>467</v>
      </c>
      <c r="G139" s="708"/>
      <c r="H139" s="699"/>
      <c r="I139" s="699"/>
      <c r="J139" s="699"/>
      <c r="K139" s="699"/>
      <c r="L139" s="699"/>
      <c r="M139" s="699"/>
      <c r="N139" s="699"/>
      <c r="O139" s="695" t="s">
        <v>342</v>
      </c>
      <c r="P139" s="765" t="s">
        <v>53</v>
      </c>
      <c r="Q139" s="747">
        <v>850</v>
      </c>
      <c r="R139" s="700">
        <v>311618.64</v>
      </c>
      <c r="S139" s="701">
        <v>311566.27</v>
      </c>
      <c r="T139" s="684">
        <f t="shared" si="3"/>
        <v>99.983194201733255</v>
      </c>
    </row>
    <row r="140" spans="1:20" s="4" customFormat="1" ht="47.25" customHeight="1" x14ac:dyDescent="0.2">
      <c r="A140" s="43"/>
      <c r="B140" s="46"/>
      <c r="C140" s="46"/>
      <c r="D140" s="45"/>
      <c r="E140" s="122"/>
      <c r="F140" s="707" t="s">
        <v>50</v>
      </c>
      <c r="G140" s="761"/>
      <c r="H140" s="699"/>
      <c r="I140" s="699"/>
      <c r="J140" s="699"/>
      <c r="K140" s="699"/>
      <c r="L140" s="699"/>
      <c r="M140" s="699"/>
      <c r="N140" s="699"/>
      <c r="O140" s="695" t="s">
        <v>342</v>
      </c>
      <c r="P140" s="766" t="s">
        <v>54</v>
      </c>
      <c r="Q140" s="696" t="s">
        <v>321</v>
      </c>
      <c r="R140" s="700">
        <f>R141</f>
        <v>6135877.3399999999</v>
      </c>
      <c r="S140" s="701">
        <f>S141</f>
        <v>6112715.3399999999</v>
      </c>
      <c r="T140" s="684">
        <f t="shared" si="3"/>
        <v>99.622515270163476</v>
      </c>
    </row>
    <row r="141" spans="1:20" s="4" customFormat="1" ht="128.25" customHeight="1" x14ac:dyDescent="0.2">
      <c r="A141" s="49" t="s">
        <v>347</v>
      </c>
      <c r="B141" s="647" t="s">
        <v>348</v>
      </c>
      <c r="C141" s="647"/>
      <c r="D141" s="45" t="s">
        <v>346</v>
      </c>
      <c r="E141" s="122"/>
      <c r="F141" s="676" t="s">
        <v>431</v>
      </c>
      <c r="G141" s="677"/>
      <c r="H141" s="699">
        <v>29100</v>
      </c>
      <c r="I141" s="699"/>
      <c r="J141" s="699"/>
      <c r="K141" s="699"/>
      <c r="L141" s="699"/>
      <c r="M141" s="699">
        <f>H141+I141+J141+K141+L141</f>
        <v>29100</v>
      </c>
      <c r="N141" s="699">
        <f>M141-H141</f>
        <v>0</v>
      </c>
      <c r="O141" s="695" t="s">
        <v>342</v>
      </c>
      <c r="P141" s="766" t="s">
        <v>54</v>
      </c>
      <c r="Q141" s="696" t="s">
        <v>321</v>
      </c>
      <c r="R141" s="700">
        <f>R142</f>
        <v>6135877.3399999999</v>
      </c>
      <c r="S141" s="701">
        <f>S142</f>
        <v>6112715.3399999999</v>
      </c>
      <c r="T141" s="684">
        <f t="shared" ref="T141:T205" si="8">S141/R141*100</f>
        <v>99.622515270163476</v>
      </c>
    </row>
    <row r="142" spans="1:20" s="4" customFormat="1" ht="27.75" customHeight="1" x14ac:dyDescent="0.2">
      <c r="A142" s="49"/>
      <c r="B142" s="50"/>
      <c r="C142" s="51"/>
      <c r="D142" s="45"/>
      <c r="E142" s="122"/>
      <c r="F142" s="767" t="s">
        <v>395</v>
      </c>
      <c r="G142" s="768"/>
      <c r="H142" s="753"/>
      <c r="I142" s="754"/>
      <c r="J142" s="754"/>
      <c r="K142" s="754"/>
      <c r="L142" s="754"/>
      <c r="M142" s="754"/>
      <c r="N142" s="754"/>
      <c r="O142" s="750" t="s">
        <v>342</v>
      </c>
      <c r="P142" s="766" t="s">
        <v>54</v>
      </c>
      <c r="Q142" s="739" t="s">
        <v>396</v>
      </c>
      <c r="R142" s="700">
        <f>R143+R144</f>
        <v>6135877.3399999999</v>
      </c>
      <c r="S142" s="701">
        <f>S143+S144</f>
        <v>6112715.3399999999</v>
      </c>
      <c r="T142" s="684">
        <f t="shared" si="8"/>
        <v>99.622515270163476</v>
      </c>
    </row>
    <row r="143" spans="1:20" s="4" customFormat="1" ht="24.75" customHeight="1" x14ac:dyDescent="0.2">
      <c r="A143" s="49"/>
      <c r="B143" s="73"/>
      <c r="C143" s="73"/>
      <c r="D143" s="45"/>
      <c r="E143" s="122"/>
      <c r="F143" s="686" t="s">
        <v>478</v>
      </c>
      <c r="G143" s="687"/>
      <c r="H143" s="753"/>
      <c r="I143" s="754"/>
      <c r="J143" s="754"/>
      <c r="K143" s="754"/>
      <c r="L143" s="754"/>
      <c r="M143" s="754"/>
      <c r="N143" s="754"/>
      <c r="O143" s="750" t="s">
        <v>342</v>
      </c>
      <c r="P143" s="769" t="s">
        <v>54</v>
      </c>
      <c r="Q143" s="710" t="s">
        <v>477</v>
      </c>
      <c r="R143" s="700">
        <v>4915877.34</v>
      </c>
      <c r="S143" s="701">
        <v>4892715.34</v>
      </c>
      <c r="T143" s="684">
        <f t="shared" si="8"/>
        <v>99.528832832920116</v>
      </c>
    </row>
    <row r="144" spans="1:20" s="4" customFormat="1" ht="24.75" customHeight="1" x14ac:dyDescent="0.2">
      <c r="A144" s="49"/>
      <c r="B144" s="73"/>
      <c r="C144" s="73"/>
      <c r="D144" s="45"/>
      <c r="E144" s="122"/>
      <c r="F144" s="707" t="s">
        <v>467</v>
      </c>
      <c r="G144" s="708"/>
      <c r="H144" s="753"/>
      <c r="I144" s="754"/>
      <c r="J144" s="754"/>
      <c r="K144" s="754"/>
      <c r="L144" s="754"/>
      <c r="M144" s="754"/>
      <c r="N144" s="754"/>
      <c r="O144" s="750" t="s">
        <v>342</v>
      </c>
      <c r="P144" s="769" t="s">
        <v>54</v>
      </c>
      <c r="Q144" s="710" t="s">
        <v>468</v>
      </c>
      <c r="R144" s="700">
        <v>1220000</v>
      </c>
      <c r="S144" s="701">
        <v>1220000</v>
      </c>
      <c r="T144" s="684">
        <f t="shared" si="8"/>
        <v>100</v>
      </c>
    </row>
    <row r="145" spans="1:20" s="4" customFormat="1" ht="36.75" customHeight="1" x14ac:dyDescent="0.2">
      <c r="A145" s="49"/>
      <c r="B145" s="73"/>
      <c r="C145" s="73"/>
      <c r="D145" s="45"/>
      <c r="E145" s="122"/>
      <c r="F145" s="686" t="s">
        <v>43</v>
      </c>
      <c r="G145" s="687"/>
      <c r="H145" s="753"/>
      <c r="I145" s="754"/>
      <c r="J145" s="754"/>
      <c r="K145" s="754"/>
      <c r="L145" s="754"/>
      <c r="M145" s="754"/>
      <c r="N145" s="754"/>
      <c r="O145" s="750" t="s">
        <v>342</v>
      </c>
      <c r="P145" s="766" t="s">
        <v>44</v>
      </c>
      <c r="Q145" s="739" t="s">
        <v>321</v>
      </c>
      <c r="R145" s="700">
        <f>R146+R151+R156+R161</f>
        <v>5001665</v>
      </c>
      <c r="S145" s="701">
        <f>S146+S151+S156+S161</f>
        <v>1782513.24</v>
      </c>
      <c r="T145" s="684">
        <f t="shared" si="8"/>
        <v>35.638397213727828</v>
      </c>
    </row>
    <row r="146" spans="1:20" s="4" customFormat="1" ht="37.5" customHeight="1" x14ac:dyDescent="0.2">
      <c r="A146" s="49"/>
      <c r="B146" s="73"/>
      <c r="C146" s="73"/>
      <c r="D146" s="45"/>
      <c r="E146" s="122"/>
      <c r="F146" s="676" t="s">
        <v>349</v>
      </c>
      <c r="G146" s="677"/>
      <c r="H146" s="770"/>
      <c r="I146" s="699"/>
      <c r="J146" s="699"/>
      <c r="K146" s="699"/>
      <c r="L146" s="699"/>
      <c r="M146" s="699"/>
      <c r="N146" s="699"/>
      <c r="O146" s="695" t="s">
        <v>342</v>
      </c>
      <c r="P146" s="771" t="s">
        <v>55</v>
      </c>
      <c r="Q146" s="696" t="s">
        <v>321</v>
      </c>
      <c r="R146" s="700">
        <f>R147+R149</f>
        <v>2293030</v>
      </c>
      <c r="S146" s="701">
        <f>S147+S149</f>
        <v>659905.19999999995</v>
      </c>
      <c r="T146" s="684">
        <f t="shared" si="8"/>
        <v>28.77874253716698</v>
      </c>
    </row>
    <row r="147" spans="1:20" s="4" customFormat="1" ht="67.5" customHeight="1" x14ac:dyDescent="0.2">
      <c r="A147" s="49"/>
      <c r="B147" s="73"/>
      <c r="C147" s="73"/>
      <c r="D147" s="45"/>
      <c r="E147" s="122"/>
      <c r="F147" s="686" t="s">
        <v>389</v>
      </c>
      <c r="G147" s="687"/>
      <c r="H147" s="770"/>
      <c r="I147" s="699"/>
      <c r="J147" s="699"/>
      <c r="K147" s="699"/>
      <c r="L147" s="699"/>
      <c r="M147" s="699"/>
      <c r="N147" s="699"/>
      <c r="O147" s="695" t="s">
        <v>342</v>
      </c>
      <c r="P147" s="771" t="s">
        <v>55</v>
      </c>
      <c r="Q147" s="696" t="s">
        <v>390</v>
      </c>
      <c r="R147" s="700">
        <f>R148</f>
        <v>1220000</v>
      </c>
      <c r="S147" s="701">
        <f>S148</f>
        <v>659905.19999999995</v>
      </c>
      <c r="T147" s="684">
        <f t="shared" si="8"/>
        <v>54.090590163934429</v>
      </c>
    </row>
    <row r="148" spans="1:20" s="4" customFormat="1" ht="44.25" customHeight="1" x14ac:dyDescent="0.2">
      <c r="A148" s="49"/>
      <c r="B148" s="73"/>
      <c r="C148" s="73"/>
      <c r="D148" s="45"/>
      <c r="E148" s="122"/>
      <c r="F148" s="686" t="s">
        <v>459</v>
      </c>
      <c r="G148" s="687"/>
      <c r="H148" s="770"/>
      <c r="I148" s="699"/>
      <c r="J148" s="699"/>
      <c r="K148" s="699"/>
      <c r="L148" s="699"/>
      <c r="M148" s="699"/>
      <c r="N148" s="699"/>
      <c r="O148" s="695" t="s">
        <v>342</v>
      </c>
      <c r="P148" s="771" t="s">
        <v>55</v>
      </c>
      <c r="Q148" s="696" t="s">
        <v>460</v>
      </c>
      <c r="R148" s="700">
        <v>1220000</v>
      </c>
      <c r="S148" s="701">
        <v>659905.19999999995</v>
      </c>
      <c r="T148" s="684">
        <f t="shared" si="8"/>
        <v>54.090590163934429</v>
      </c>
    </row>
    <row r="149" spans="1:20" s="4" customFormat="1" ht="34.5" customHeight="1" x14ac:dyDescent="0.2">
      <c r="A149" s="49"/>
      <c r="B149" s="73"/>
      <c r="C149" s="73"/>
      <c r="D149" s="45"/>
      <c r="E149" s="122"/>
      <c r="F149" s="686" t="s">
        <v>393</v>
      </c>
      <c r="G149" s="687"/>
      <c r="H149" s="770"/>
      <c r="I149" s="699"/>
      <c r="J149" s="699"/>
      <c r="K149" s="699"/>
      <c r="L149" s="699"/>
      <c r="M149" s="699"/>
      <c r="N149" s="699"/>
      <c r="O149" s="695" t="s">
        <v>342</v>
      </c>
      <c r="P149" s="771" t="s">
        <v>55</v>
      </c>
      <c r="Q149" s="696" t="s">
        <v>392</v>
      </c>
      <c r="R149" s="700">
        <f>R150</f>
        <v>1073030</v>
      </c>
      <c r="S149" s="701">
        <f>S150</f>
        <v>0</v>
      </c>
      <c r="T149" s="684">
        <f t="shared" si="8"/>
        <v>0</v>
      </c>
    </row>
    <row r="150" spans="1:20" s="4" customFormat="1" ht="34.5" customHeight="1" x14ac:dyDescent="0.2">
      <c r="A150" s="49"/>
      <c r="B150" s="73"/>
      <c r="C150" s="73"/>
      <c r="D150" s="45"/>
      <c r="E150" s="122"/>
      <c r="F150" s="686" t="s">
        <v>462</v>
      </c>
      <c r="G150" s="687"/>
      <c r="H150" s="770"/>
      <c r="I150" s="699"/>
      <c r="J150" s="699"/>
      <c r="K150" s="699"/>
      <c r="L150" s="699"/>
      <c r="M150" s="699"/>
      <c r="N150" s="699"/>
      <c r="O150" s="695" t="s">
        <v>342</v>
      </c>
      <c r="P150" s="771" t="s">
        <v>55</v>
      </c>
      <c r="Q150" s="696" t="s">
        <v>461</v>
      </c>
      <c r="R150" s="700">
        <v>1073030</v>
      </c>
      <c r="S150" s="701">
        <v>0</v>
      </c>
      <c r="T150" s="684">
        <f t="shared" si="8"/>
        <v>0</v>
      </c>
    </row>
    <row r="151" spans="1:20" s="4" customFormat="1" ht="52.5" customHeight="1" x14ac:dyDescent="0.2">
      <c r="A151" s="49"/>
      <c r="B151" s="73"/>
      <c r="C151" s="73"/>
      <c r="D151" s="45"/>
      <c r="E151" s="122"/>
      <c r="F151" s="772" t="s">
        <v>385</v>
      </c>
      <c r="G151" s="676"/>
      <c r="H151" s="770"/>
      <c r="I151" s="699"/>
      <c r="J151" s="699"/>
      <c r="K151" s="699"/>
      <c r="L151" s="699"/>
      <c r="M151" s="699"/>
      <c r="N151" s="699"/>
      <c r="O151" s="695" t="s">
        <v>342</v>
      </c>
      <c r="P151" s="771" t="s">
        <v>56</v>
      </c>
      <c r="Q151" s="696" t="s">
        <v>321</v>
      </c>
      <c r="R151" s="700">
        <f>R152+R154</f>
        <v>1137906</v>
      </c>
      <c r="S151" s="701">
        <f>S152+S154</f>
        <v>576654.22</v>
      </c>
      <c r="T151" s="684">
        <f t="shared" si="8"/>
        <v>50.676788768140781</v>
      </c>
    </row>
    <row r="152" spans="1:20" s="4" customFormat="1" ht="102" customHeight="1" x14ac:dyDescent="0.2">
      <c r="A152" s="49"/>
      <c r="B152" s="73"/>
      <c r="C152" s="73"/>
      <c r="D152" s="45"/>
      <c r="E152" s="122"/>
      <c r="F152" s="686" t="s">
        <v>389</v>
      </c>
      <c r="G152" s="687"/>
      <c r="H152" s="770"/>
      <c r="I152" s="699"/>
      <c r="J152" s="699"/>
      <c r="K152" s="699"/>
      <c r="L152" s="699"/>
      <c r="M152" s="699"/>
      <c r="N152" s="699"/>
      <c r="O152" s="695" t="s">
        <v>342</v>
      </c>
      <c r="P152" s="771" t="s">
        <v>56</v>
      </c>
      <c r="Q152" s="696" t="s">
        <v>390</v>
      </c>
      <c r="R152" s="700">
        <f>R153</f>
        <v>1065906</v>
      </c>
      <c r="S152" s="701">
        <f>S153</f>
        <v>576654.22</v>
      </c>
      <c r="T152" s="684">
        <f t="shared" si="8"/>
        <v>54.099913125547651</v>
      </c>
    </row>
    <row r="153" spans="1:20" s="4" customFormat="1" ht="59.25" customHeight="1" x14ac:dyDescent="0.2">
      <c r="A153" s="49"/>
      <c r="B153" s="73"/>
      <c r="C153" s="73"/>
      <c r="D153" s="45"/>
      <c r="E153" s="122"/>
      <c r="F153" s="686" t="s">
        <v>459</v>
      </c>
      <c r="G153" s="687"/>
      <c r="H153" s="770"/>
      <c r="I153" s="699"/>
      <c r="J153" s="699"/>
      <c r="K153" s="699"/>
      <c r="L153" s="699"/>
      <c r="M153" s="699"/>
      <c r="N153" s="699"/>
      <c r="O153" s="695" t="s">
        <v>342</v>
      </c>
      <c r="P153" s="771" t="s">
        <v>56</v>
      </c>
      <c r="Q153" s="696" t="s">
        <v>460</v>
      </c>
      <c r="R153" s="700">
        <f>1099216-33310</f>
        <v>1065906</v>
      </c>
      <c r="S153" s="701">
        <v>576654.22</v>
      </c>
      <c r="T153" s="684">
        <f t="shared" si="8"/>
        <v>54.099913125547651</v>
      </c>
    </row>
    <row r="154" spans="1:20" s="4" customFormat="1" ht="34.5" customHeight="1" x14ac:dyDescent="0.2">
      <c r="A154" s="49"/>
      <c r="B154" s="73"/>
      <c r="C154" s="73"/>
      <c r="D154" s="45"/>
      <c r="E154" s="122"/>
      <c r="F154" s="686" t="s">
        <v>393</v>
      </c>
      <c r="G154" s="687"/>
      <c r="H154" s="770"/>
      <c r="I154" s="699"/>
      <c r="J154" s="699"/>
      <c r="K154" s="699"/>
      <c r="L154" s="699"/>
      <c r="M154" s="699"/>
      <c r="N154" s="699"/>
      <c r="O154" s="695" t="s">
        <v>342</v>
      </c>
      <c r="P154" s="771" t="s">
        <v>56</v>
      </c>
      <c r="Q154" s="696" t="s">
        <v>392</v>
      </c>
      <c r="R154" s="700">
        <f>R155</f>
        <v>72000</v>
      </c>
      <c r="S154" s="701">
        <f>S155</f>
        <v>0</v>
      </c>
      <c r="T154" s="684">
        <f t="shared" si="8"/>
        <v>0</v>
      </c>
    </row>
    <row r="155" spans="1:20" s="4" customFormat="1" ht="34.5" customHeight="1" x14ac:dyDescent="0.2">
      <c r="A155" s="49"/>
      <c r="B155" s="73"/>
      <c r="C155" s="73"/>
      <c r="D155" s="45"/>
      <c r="E155" s="122"/>
      <c r="F155" s="686" t="s">
        <v>462</v>
      </c>
      <c r="G155" s="687"/>
      <c r="H155" s="770"/>
      <c r="I155" s="699"/>
      <c r="J155" s="699"/>
      <c r="K155" s="699"/>
      <c r="L155" s="699"/>
      <c r="M155" s="699"/>
      <c r="N155" s="699"/>
      <c r="O155" s="695" t="s">
        <v>342</v>
      </c>
      <c r="P155" s="771" t="s">
        <v>56</v>
      </c>
      <c r="Q155" s="696" t="s">
        <v>461</v>
      </c>
      <c r="R155" s="700">
        <v>72000</v>
      </c>
      <c r="S155" s="701">
        <v>0</v>
      </c>
      <c r="T155" s="684">
        <f t="shared" si="8"/>
        <v>0</v>
      </c>
    </row>
    <row r="156" spans="1:20" s="4" customFormat="1" ht="51" customHeight="1" x14ac:dyDescent="0.2">
      <c r="A156" s="49"/>
      <c r="B156" s="73"/>
      <c r="C156" s="73"/>
      <c r="D156" s="45"/>
      <c r="E156" s="122"/>
      <c r="F156" s="772" t="s">
        <v>430</v>
      </c>
      <c r="G156" s="676"/>
      <c r="H156" s="770"/>
      <c r="I156" s="699"/>
      <c r="J156" s="699"/>
      <c r="K156" s="699"/>
      <c r="L156" s="699"/>
      <c r="M156" s="699"/>
      <c r="N156" s="699"/>
      <c r="O156" s="695" t="s">
        <v>342</v>
      </c>
      <c r="P156" s="771" t="s">
        <v>57</v>
      </c>
      <c r="Q156" s="696" t="s">
        <v>321</v>
      </c>
      <c r="R156" s="700">
        <f>R158+R159</f>
        <v>753255</v>
      </c>
      <c r="S156" s="701">
        <f>S158+S159</f>
        <v>299303.08</v>
      </c>
      <c r="T156" s="684">
        <f t="shared" si="8"/>
        <v>39.734629043285473</v>
      </c>
    </row>
    <row r="157" spans="1:20" s="4" customFormat="1" ht="99" customHeight="1" x14ac:dyDescent="0.2">
      <c r="A157" s="49"/>
      <c r="B157" s="73"/>
      <c r="C157" s="73"/>
      <c r="D157" s="45"/>
      <c r="E157" s="122"/>
      <c r="F157" s="686" t="s">
        <v>389</v>
      </c>
      <c r="G157" s="687"/>
      <c r="H157" s="770"/>
      <c r="I157" s="699"/>
      <c r="J157" s="699"/>
      <c r="K157" s="699"/>
      <c r="L157" s="699"/>
      <c r="M157" s="699"/>
      <c r="N157" s="699"/>
      <c r="O157" s="695" t="s">
        <v>342</v>
      </c>
      <c r="P157" s="771" t="s">
        <v>57</v>
      </c>
      <c r="Q157" s="696" t="s">
        <v>390</v>
      </c>
      <c r="R157" s="700">
        <f>R158</f>
        <v>691455</v>
      </c>
      <c r="S157" s="701">
        <f>S158</f>
        <v>299303.08</v>
      </c>
      <c r="T157" s="684">
        <f t="shared" si="8"/>
        <v>43.285981011056393</v>
      </c>
    </row>
    <row r="158" spans="1:20" s="4" customFormat="1" ht="53.25" customHeight="1" x14ac:dyDescent="0.2">
      <c r="A158" s="49"/>
      <c r="B158" s="73"/>
      <c r="C158" s="73"/>
      <c r="D158" s="45"/>
      <c r="E158" s="122"/>
      <c r="F158" s="686" t="s">
        <v>459</v>
      </c>
      <c r="G158" s="687"/>
      <c r="H158" s="770"/>
      <c r="I158" s="699"/>
      <c r="J158" s="699"/>
      <c r="K158" s="699"/>
      <c r="L158" s="699"/>
      <c r="M158" s="699"/>
      <c r="N158" s="699"/>
      <c r="O158" s="695" t="s">
        <v>342</v>
      </c>
      <c r="P158" s="771" t="s">
        <v>57</v>
      </c>
      <c r="Q158" s="696" t="s">
        <v>460</v>
      </c>
      <c r="R158" s="700">
        <v>691455</v>
      </c>
      <c r="S158" s="701">
        <v>299303.08</v>
      </c>
      <c r="T158" s="684">
        <f t="shared" si="8"/>
        <v>43.285981011056393</v>
      </c>
    </row>
    <row r="159" spans="1:20" s="4" customFormat="1" ht="43.5" customHeight="1" x14ac:dyDescent="0.2">
      <c r="A159" s="49"/>
      <c r="B159" s="73"/>
      <c r="C159" s="73"/>
      <c r="D159" s="45"/>
      <c r="E159" s="122"/>
      <c r="F159" s="686" t="s">
        <v>393</v>
      </c>
      <c r="G159" s="687"/>
      <c r="H159" s="770"/>
      <c r="I159" s="699"/>
      <c r="J159" s="699"/>
      <c r="K159" s="699"/>
      <c r="L159" s="699"/>
      <c r="M159" s="699"/>
      <c r="N159" s="699"/>
      <c r="O159" s="695" t="s">
        <v>342</v>
      </c>
      <c r="P159" s="771" t="s">
        <v>57</v>
      </c>
      <c r="Q159" s="696" t="s">
        <v>392</v>
      </c>
      <c r="R159" s="700">
        <f>R160</f>
        <v>61800</v>
      </c>
      <c r="S159" s="701">
        <f>S160</f>
        <v>0</v>
      </c>
      <c r="T159" s="684">
        <f t="shared" si="8"/>
        <v>0</v>
      </c>
    </row>
    <row r="160" spans="1:20" s="4" customFormat="1" ht="53.25" customHeight="1" x14ac:dyDescent="0.2">
      <c r="A160" s="49"/>
      <c r="B160" s="73"/>
      <c r="C160" s="73"/>
      <c r="D160" s="45"/>
      <c r="E160" s="122"/>
      <c r="F160" s="686" t="s">
        <v>462</v>
      </c>
      <c r="G160" s="687"/>
      <c r="H160" s="770"/>
      <c r="I160" s="699"/>
      <c r="J160" s="699"/>
      <c r="K160" s="699"/>
      <c r="L160" s="699"/>
      <c r="M160" s="699"/>
      <c r="N160" s="699"/>
      <c r="O160" s="695" t="s">
        <v>342</v>
      </c>
      <c r="P160" s="771" t="s">
        <v>57</v>
      </c>
      <c r="Q160" s="696" t="s">
        <v>461</v>
      </c>
      <c r="R160" s="700">
        <v>61800</v>
      </c>
      <c r="S160" s="701">
        <v>0</v>
      </c>
      <c r="T160" s="684">
        <f t="shared" si="8"/>
        <v>0</v>
      </c>
    </row>
    <row r="161" spans="1:20" s="4" customFormat="1" ht="79.5" customHeight="1" x14ac:dyDescent="0.2">
      <c r="A161" s="49"/>
      <c r="B161" s="73"/>
      <c r="C161" s="73"/>
      <c r="D161" s="45"/>
      <c r="E161" s="122"/>
      <c r="F161" s="772" t="s">
        <v>429</v>
      </c>
      <c r="G161" s="687"/>
      <c r="H161" s="770"/>
      <c r="I161" s="699"/>
      <c r="J161" s="699"/>
      <c r="K161" s="699"/>
      <c r="L161" s="699"/>
      <c r="M161" s="699"/>
      <c r="N161" s="699"/>
      <c r="O161" s="695" t="s">
        <v>342</v>
      </c>
      <c r="P161" s="771" t="s">
        <v>58</v>
      </c>
      <c r="Q161" s="696" t="s">
        <v>321</v>
      </c>
      <c r="R161" s="700">
        <f>R162+R164</f>
        <v>817474</v>
      </c>
      <c r="S161" s="701">
        <f>S162+S164</f>
        <v>246650.74</v>
      </c>
      <c r="T161" s="684">
        <f t="shared" si="8"/>
        <v>30.172303950951346</v>
      </c>
    </row>
    <row r="162" spans="1:20" s="4" customFormat="1" ht="99.75" customHeight="1" x14ac:dyDescent="0.2">
      <c r="A162" s="49"/>
      <c r="B162" s="73"/>
      <c r="C162" s="73"/>
      <c r="D162" s="45"/>
      <c r="E162" s="122"/>
      <c r="F162" s="686" t="s">
        <v>389</v>
      </c>
      <c r="G162" s="687"/>
      <c r="H162" s="770"/>
      <c r="I162" s="699"/>
      <c r="J162" s="699"/>
      <c r="K162" s="699"/>
      <c r="L162" s="699"/>
      <c r="M162" s="699"/>
      <c r="N162" s="699"/>
      <c r="O162" s="695" t="s">
        <v>342</v>
      </c>
      <c r="P162" s="771" t="s">
        <v>58</v>
      </c>
      <c r="Q162" s="696" t="s">
        <v>390</v>
      </c>
      <c r="R162" s="700">
        <f>R163</f>
        <v>807474</v>
      </c>
      <c r="S162" s="701">
        <f>S163</f>
        <v>246650.74</v>
      </c>
      <c r="T162" s="684">
        <f t="shared" si="8"/>
        <v>30.545966805123136</v>
      </c>
    </row>
    <row r="163" spans="1:20" s="4" customFormat="1" ht="52.5" customHeight="1" x14ac:dyDescent="0.2">
      <c r="A163" s="49"/>
      <c r="B163" s="73"/>
      <c r="C163" s="73"/>
      <c r="D163" s="45"/>
      <c r="E163" s="122"/>
      <c r="F163" s="686" t="s">
        <v>459</v>
      </c>
      <c r="G163" s="687"/>
      <c r="H163" s="770"/>
      <c r="I163" s="699"/>
      <c r="J163" s="699"/>
      <c r="K163" s="699"/>
      <c r="L163" s="699"/>
      <c r="M163" s="699"/>
      <c r="N163" s="699"/>
      <c r="O163" s="695" t="s">
        <v>342</v>
      </c>
      <c r="P163" s="771" t="s">
        <v>58</v>
      </c>
      <c r="Q163" s="696" t="s">
        <v>460</v>
      </c>
      <c r="R163" s="700">
        <v>807474</v>
      </c>
      <c r="S163" s="701">
        <v>246650.74</v>
      </c>
      <c r="T163" s="684">
        <f t="shared" si="8"/>
        <v>30.545966805123136</v>
      </c>
    </row>
    <row r="164" spans="1:20" s="4" customFormat="1" ht="39" customHeight="1" x14ac:dyDescent="0.2">
      <c r="A164" s="49"/>
      <c r="B164" s="73"/>
      <c r="C164" s="73"/>
      <c r="D164" s="45"/>
      <c r="E164" s="122"/>
      <c r="F164" s="686" t="s">
        <v>393</v>
      </c>
      <c r="G164" s="687"/>
      <c r="H164" s="770"/>
      <c r="I164" s="699"/>
      <c r="J164" s="699"/>
      <c r="K164" s="699"/>
      <c r="L164" s="699"/>
      <c r="M164" s="699"/>
      <c r="N164" s="699"/>
      <c r="O164" s="695" t="s">
        <v>342</v>
      </c>
      <c r="P164" s="771" t="s">
        <v>58</v>
      </c>
      <c r="Q164" s="696" t="s">
        <v>392</v>
      </c>
      <c r="R164" s="700">
        <f>R165</f>
        <v>10000</v>
      </c>
      <c r="S164" s="701">
        <f>S165</f>
        <v>0</v>
      </c>
      <c r="T164" s="684">
        <f t="shared" si="8"/>
        <v>0</v>
      </c>
    </row>
    <row r="165" spans="1:20" s="4" customFormat="1" ht="57" customHeight="1" x14ac:dyDescent="0.2">
      <c r="A165" s="49"/>
      <c r="B165" s="73"/>
      <c r="C165" s="73"/>
      <c r="D165" s="45"/>
      <c r="E165" s="122"/>
      <c r="F165" s="686" t="s">
        <v>462</v>
      </c>
      <c r="G165" s="687"/>
      <c r="H165" s="770"/>
      <c r="I165" s="699"/>
      <c r="J165" s="699"/>
      <c r="K165" s="699"/>
      <c r="L165" s="699"/>
      <c r="M165" s="699"/>
      <c r="N165" s="699"/>
      <c r="O165" s="695" t="s">
        <v>342</v>
      </c>
      <c r="P165" s="771" t="s">
        <v>58</v>
      </c>
      <c r="Q165" s="696" t="s">
        <v>461</v>
      </c>
      <c r="R165" s="700">
        <v>10000</v>
      </c>
      <c r="S165" s="701">
        <v>0</v>
      </c>
      <c r="T165" s="684">
        <f t="shared" si="8"/>
        <v>0</v>
      </c>
    </row>
    <row r="166" spans="1:20" s="54" customFormat="1" ht="39" customHeight="1" x14ac:dyDescent="0.2">
      <c r="A166" s="52"/>
      <c r="B166" s="648" t="s">
        <v>350</v>
      </c>
      <c r="C166" s="648"/>
      <c r="D166" s="53"/>
      <c r="E166" s="123"/>
      <c r="F166" s="662" t="s">
        <v>304</v>
      </c>
      <c r="G166" s="663"/>
      <c r="H166" s="664" t="e">
        <f>H12+H19+H33+#REF!+#REF!+#REF!+H82+H89+H61</f>
        <v>#REF!</v>
      </c>
      <c r="I166" s="664" t="e">
        <f>I12+I19+I33+#REF!+#REF!+#REF!+I82+I89+I61</f>
        <v>#REF!</v>
      </c>
      <c r="J166" s="664" t="e">
        <f>J12+J19+J33+#REF!+#REF!+#REF!+J82+J89+J61</f>
        <v>#REF!</v>
      </c>
      <c r="K166" s="664" t="e">
        <f>K12+K19+K33+#REF!+#REF!+#REF!+K82+K89+K61</f>
        <v>#REF!</v>
      </c>
      <c r="L166" s="664" t="e">
        <f>L12+L19+L33+#REF!+#REF!+#REF!+L82+L89+L61</f>
        <v>#REF!</v>
      </c>
      <c r="M166" s="664" t="e">
        <f>M12+M19+M33+#REF!+#REF!+#REF!+M82+M89+M61</f>
        <v>#REF!</v>
      </c>
      <c r="N166" s="664" t="e">
        <f>N12+N19+N33+#REF!+#REF!+#REF!+N82+N89+N61</f>
        <v>#REF!</v>
      </c>
      <c r="O166" s="665" t="s">
        <v>315</v>
      </c>
      <c r="P166" s="665" t="s">
        <v>486</v>
      </c>
      <c r="Q166" s="666" t="s">
        <v>321</v>
      </c>
      <c r="R166" s="773">
        <f>R12+R19+R33+R61+R82+R89+R47+R75</f>
        <v>74284384.879999995</v>
      </c>
      <c r="S166" s="774">
        <f>S12+S19+S33+S61+S82+S89+S47+S75</f>
        <v>39389387.969999999</v>
      </c>
      <c r="T166" s="675">
        <f t="shared" si="8"/>
        <v>53.025125042941603</v>
      </c>
    </row>
    <row r="167" spans="1:20" s="54" customFormat="1" ht="51.75" customHeight="1" x14ac:dyDescent="0.2">
      <c r="A167" s="128"/>
      <c r="B167" s="126"/>
      <c r="C167" s="126"/>
      <c r="D167" s="53"/>
      <c r="E167" s="123"/>
      <c r="F167" s="775" t="s">
        <v>365</v>
      </c>
      <c r="G167" s="776"/>
      <c r="H167" s="664"/>
      <c r="I167" s="664"/>
      <c r="J167" s="664"/>
      <c r="K167" s="664"/>
      <c r="L167" s="664"/>
      <c r="M167" s="664"/>
      <c r="N167" s="664"/>
      <c r="O167" s="665" t="s">
        <v>366</v>
      </c>
      <c r="P167" s="665"/>
      <c r="Q167" s="666"/>
      <c r="R167" s="773"/>
      <c r="S167" s="774"/>
      <c r="T167" s="684"/>
    </row>
    <row r="168" spans="1:20" s="54" customFormat="1" ht="65.25" customHeight="1" x14ac:dyDescent="0.2">
      <c r="A168" s="128"/>
      <c r="B168" s="126"/>
      <c r="C168" s="126"/>
      <c r="D168" s="53"/>
      <c r="E168" s="123"/>
      <c r="F168" s="722" t="s">
        <v>401</v>
      </c>
      <c r="G168" s="723"/>
      <c r="H168" s="664"/>
      <c r="I168" s="664"/>
      <c r="J168" s="664"/>
      <c r="K168" s="664"/>
      <c r="L168" s="664"/>
      <c r="M168" s="664"/>
      <c r="N168" s="664"/>
      <c r="O168" s="695" t="s">
        <v>367</v>
      </c>
      <c r="P168" s="695" t="s">
        <v>486</v>
      </c>
      <c r="Q168" s="696" t="s">
        <v>321</v>
      </c>
      <c r="R168" s="777">
        <f>R172</f>
        <v>885824</v>
      </c>
      <c r="S168" s="778">
        <f>S172</f>
        <v>0</v>
      </c>
      <c r="T168" s="684">
        <f t="shared" si="8"/>
        <v>0</v>
      </c>
    </row>
    <row r="169" spans="1:20" s="54" customFormat="1" ht="78.75" customHeight="1" x14ac:dyDescent="0.2">
      <c r="A169" s="128"/>
      <c r="B169" s="126"/>
      <c r="C169" s="126"/>
      <c r="D169" s="53"/>
      <c r="E169" s="123"/>
      <c r="F169" s="779" t="s">
        <v>234</v>
      </c>
      <c r="G169" s="780"/>
      <c r="H169" s="664"/>
      <c r="I169" s="664"/>
      <c r="J169" s="664"/>
      <c r="K169" s="664"/>
      <c r="L169" s="664"/>
      <c r="M169" s="664"/>
      <c r="N169" s="664"/>
      <c r="O169" s="709" t="s">
        <v>367</v>
      </c>
      <c r="P169" s="709" t="s">
        <v>508</v>
      </c>
      <c r="Q169" s="710" t="s">
        <v>321</v>
      </c>
      <c r="R169" s="781">
        <f>R170</f>
        <v>885824</v>
      </c>
      <c r="S169" s="782">
        <f>S170</f>
        <v>0</v>
      </c>
      <c r="T169" s="684">
        <f t="shared" si="8"/>
        <v>0</v>
      </c>
    </row>
    <row r="170" spans="1:20" s="54" customFormat="1" ht="35.25" customHeight="1" x14ac:dyDescent="0.2">
      <c r="A170" s="128"/>
      <c r="B170" s="126"/>
      <c r="C170" s="126"/>
      <c r="D170" s="53"/>
      <c r="E170" s="123"/>
      <c r="F170" s="779" t="s">
        <v>233</v>
      </c>
      <c r="G170" s="780"/>
      <c r="H170" s="664"/>
      <c r="I170" s="664"/>
      <c r="J170" s="664"/>
      <c r="K170" s="664"/>
      <c r="L170" s="664"/>
      <c r="M170" s="664"/>
      <c r="N170" s="664"/>
      <c r="O170" s="709" t="s">
        <v>367</v>
      </c>
      <c r="P170" s="709" t="s">
        <v>509</v>
      </c>
      <c r="Q170" s="710" t="s">
        <v>321</v>
      </c>
      <c r="R170" s="781">
        <f>R172</f>
        <v>885824</v>
      </c>
      <c r="S170" s="782">
        <f>S172</f>
        <v>0</v>
      </c>
      <c r="T170" s="684">
        <f t="shared" si="8"/>
        <v>0</v>
      </c>
    </row>
    <row r="171" spans="1:20" s="54" customFormat="1" ht="46.5" customHeight="1" x14ac:dyDescent="0.2">
      <c r="A171" s="128"/>
      <c r="B171" s="126"/>
      <c r="C171" s="126"/>
      <c r="D171" s="53"/>
      <c r="E171" s="123"/>
      <c r="F171" s="783" t="s">
        <v>50</v>
      </c>
      <c r="G171" s="784"/>
      <c r="H171" s="664"/>
      <c r="I171" s="664"/>
      <c r="J171" s="664"/>
      <c r="K171" s="664"/>
      <c r="L171" s="664"/>
      <c r="M171" s="664"/>
      <c r="N171" s="731"/>
      <c r="O171" s="709" t="s">
        <v>367</v>
      </c>
      <c r="P171" s="709" t="s">
        <v>155</v>
      </c>
      <c r="Q171" s="710" t="s">
        <v>321</v>
      </c>
      <c r="R171" s="781">
        <f t="shared" ref="R171:S173" si="9">R172</f>
        <v>885824</v>
      </c>
      <c r="S171" s="782">
        <f t="shared" si="9"/>
        <v>0</v>
      </c>
      <c r="T171" s="684">
        <f t="shared" si="8"/>
        <v>0</v>
      </c>
    </row>
    <row r="172" spans="1:20" s="54" customFormat="1" ht="50.25" customHeight="1" x14ac:dyDescent="0.2">
      <c r="A172" s="128"/>
      <c r="B172" s="126"/>
      <c r="C172" s="126"/>
      <c r="D172" s="53"/>
      <c r="E172" s="123"/>
      <c r="F172" s="722" t="s">
        <v>434</v>
      </c>
      <c r="G172" s="723"/>
      <c r="H172" s="664"/>
      <c r="I172" s="664"/>
      <c r="J172" s="664"/>
      <c r="K172" s="664"/>
      <c r="L172" s="664"/>
      <c r="M172" s="664"/>
      <c r="N172" s="664"/>
      <c r="O172" s="736" t="s">
        <v>367</v>
      </c>
      <c r="P172" s="709" t="s">
        <v>155</v>
      </c>
      <c r="Q172" s="737" t="s">
        <v>321</v>
      </c>
      <c r="R172" s="777">
        <f t="shared" si="9"/>
        <v>885824</v>
      </c>
      <c r="S172" s="778">
        <f t="shared" si="9"/>
        <v>0</v>
      </c>
      <c r="T172" s="684">
        <f t="shared" si="8"/>
        <v>0</v>
      </c>
    </row>
    <row r="173" spans="1:20" s="54" customFormat="1" ht="38.25" customHeight="1" x14ac:dyDescent="0.2">
      <c r="A173" s="128"/>
      <c r="B173" s="126"/>
      <c r="C173" s="126"/>
      <c r="D173" s="53"/>
      <c r="E173" s="123"/>
      <c r="F173" s="686" t="s">
        <v>393</v>
      </c>
      <c r="G173" s="687"/>
      <c r="H173" s="664"/>
      <c r="I173" s="664"/>
      <c r="J173" s="664"/>
      <c r="K173" s="664"/>
      <c r="L173" s="664"/>
      <c r="M173" s="664"/>
      <c r="N173" s="664"/>
      <c r="O173" s="695" t="s">
        <v>367</v>
      </c>
      <c r="P173" s="709" t="s">
        <v>155</v>
      </c>
      <c r="Q173" s="696" t="s">
        <v>392</v>
      </c>
      <c r="R173" s="777">
        <f t="shared" si="9"/>
        <v>885824</v>
      </c>
      <c r="S173" s="778">
        <f t="shared" si="9"/>
        <v>0</v>
      </c>
      <c r="T173" s="684">
        <f t="shared" si="8"/>
        <v>0</v>
      </c>
    </row>
    <row r="174" spans="1:20" s="54" customFormat="1" ht="52.5" customHeight="1" x14ac:dyDescent="0.2">
      <c r="A174" s="128"/>
      <c r="B174" s="126"/>
      <c r="C174" s="126"/>
      <c r="D174" s="53"/>
      <c r="E174" s="123"/>
      <c r="F174" s="686" t="s">
        <v>462</v>
      </c>
      <c r="G174" s="687"/>
      <c r="H174" s="664"/>
      <c r="I174" s="664"/>
      <c r="J174" s="664"/>
      <c r="K174" s="664"/>
      <c r="L174" s="664"/>
      <c r="M174" s="664"/>
      <c r="N174" s="664"/>
      <c r="O174" s="695" t="s">
        <v>367</v>
      </c>
      <c r="P174" s="709" t="s">
        <v>155</v>
      </c>
      <c r="Q174" s="696" t="s">
        <v>461</v>
      </c>
      <c r="R174" s="777">
        <v>885824</v>
      </c>
      <c r="S174" s="778">
        <v>0</v>
      </c>
      <c r="T174" s="684">
        <f t="shared" si="8"/>
        <v>0</v>
      </c>
    </row>
    <row r="175" spans="1:20" s="54" customFormat="1" ht="39" customHeight="1" x14ac:dyDescent="0.2">
      <c r="A175" s="128"/>
      <c r="B175" s="126"/>
      <c r="C175" s="126"/>
      <c r="D175" s="53"/>
      <c r="E175" s="123"/>
      <c r="F175" s="775" t="s">
        <v>368</v>
      </c>
      <c r="G175" s="776"/>
      <c r="H175" s="664"/>
      <c r="I175" s="664"/>
      <c r="J175" s="664"/>
      <c r="K175" s="664"/>
      <c r="L175" s="664"/>
      <c r="M175" s="664"/>
      <c r="N175" s="664"/>
      <c r="O175" s="665" t="s">
        <v>366</v>
      </c>
      <c r="P175" s="665" t="s">
        <v>486</v>
      </c>
      <c r="Q175" s="666" t="s">
        <v>321</v>
      </c>
      <c r="R175" s="773">
        <f>R168</f>
        <v>885824</v>
      </c>
      <c r="S175" s="774">
        <f>S168</f>
        <v>0</v>
      </c>
      <c r="T175" s="675">
        <f t="shared" si="8"/>
        <v>0</v>
      </c>
    </row>
    <row r="176" spans="1:20" s="54" customFormat="1" ht="19.5" customHeight="1" x14ac:dyDescent="0.2">
      <c r="A176" s="55" t="s">
        <v>352</v>
      </c>
      <c r="B176" s="485" t="s">
        <v>353</v>
      </c>
      <c r="C176" s="485"/>
      <c r="D176" s="53" t="s">
        <v>354</v>
      </c>
      <c r="E176" s="123"/>
      <c r="F176" s="662" t="s">
        <v>355</v>
      </c>
      <c r="G176" s="663"/>
      <c r="H176" s="664"/>
      <c r="I176" s="664"/>
      <c r="J176" s="664"/>
      <c r="K176" s="664"/>
      <c r="L176" s="664"/>
      <c r="M176" s="699"/>
      <c r="N176" s="699">
        <f>M176-H176</f>
        <v>0</v>
      </c>
      <c r="O176" s="665" t="s">
        <v>354</v>
      </c>
      <c r="P176" s="665"/>
      <c r="Q176" s="666"/>
      <c r="R176" s="667"/>
      <c r="S176" s="668"/>
      <c r="T176" s="675"/>
    </row>
    <row r="177" spans="1:20" s="54" customFormat="1" ht="19.5" customHeight="1" x14ac:dyDescent="0.2">
      <c r="A177" s="224"/>
      <c r="B177" s="183"/>
      <c r="C177" s="183"/>
      <c r="D177" s="53"/>
      <c r="E177" s="123"/>
      <c r="F177" s="702" t="s">
        <v>510</v>
      </c>
      <c r="G177" s="708"/>
      <c r="H177" s="693"/>
      <c r="I177" s="664"/>
      <c r="J177" s="664"/>
      <c r="K177" s="664"/>
      <c r="L177" s="664"/>
      <c r="M177" s="699"/>
      <c r="N177" s="699"/>
      <c r="O177" s="704" t="s">
        <v>511</v>
      </c>
      <c r="P177" s="665" t="s">
        <v>486</v>
      </c>
      <c r="Q177" s="705" t="s">
        <v>321</v>
      </c>
      <c r="R177" s="675">
        <f>R181</f>
        <v>482675</v>
      </c>
      <c r="S177" s="706">
        <f>S181</f>
        <v>0</v>
      </c>
      <c r="T177" s="675">
        <f t="shared" si="8"/>
        <v>0</v>
      </c>
    </row>
    <row r="178" spans="1:20" s="54" customFormat="1" ht="31.5" customHeight="1" x14ac:dyDescent="0.2">
      <c r="A178" s="224"/>
      <c r="B178" s="183"/>
      <c r="C178" s="183"/>
      <c r="D178" s="53"/>
      <c r="E178" s="123"/>
      <c r="F178" s="707" t="s">
        <v>425</v>
      </c>
      <c r="G178" s="707"/>
      <c r="H178" s="707"/>
      <c r="I178" s="664"/>
      <c r="J178" s="664"/>
      <c r="K178" s="664"/>
      <c r="L178" s="664"/>
      <c r="M178" s="699"/>
      <c r="N178" s="699"/>
      <c r="O178" s="709" t="s">
        <v>511</v>
      </c>
      <c r="P178" s="709" t="s">
        <v>484</v>
      </c>
      <c r="Q178" s="710" t="s">
        <v>321</v>
      </c>
      <c r="R178" s="684">
        <f t="shared" ref="R178:S182" si="10">R179</f>
        <v>482675</v>
      </c>
      <c r="S178" s="711">
        <f t="shared" si="10"/>
        <v>0</v>
      </c>
      <c r="T178" s="684">
        <f t="shared" si="8"/>
        <v>0</v>
      </c>
    </row>
    <row r="179" spans="1:20" s="54" customFormat="1" ht="36" customHeight="1" x14ac:dyDescent="0.2">
      <c r="A179" s="224"/>
      <c r="B179" s="183"/>
      <c r="C179" s="183"/>
      <c r="D179" s="53"/>
      <c r="E179" s="123"/>
      <c r="F179" s="707" t="s">
        <v>426</v>
      </c>
      <c r="G179" s="707"/>
      <c r="H179" s="682"/>
      <c r="I179" s="664"/>
      <c r="J179" s="664"/>
      <c r="K179" s="664"/>
      <c r="L179" s="664"/>
      <c r="M179" s="699"/>
      <c r="N179" s="699"/>
      <c r="O179" s="709" t="s">
        <v>511</v>
      </c>
      <c r="P179" s="709" t="s">
        <v>485</v>
      </c>
      <c r="Q179" s="710" t="s">
        <v>321</v>
      </c>
      <c r="R179" s="684">
        <f>R181</f>
        <v>482675</v>
      </c>
      <c r="S179" s="711">
        <f>S181</f>
        <v>0</v>
      </c>
      <c r="T179" s="684">
        <f t="shared" si="8"/>
        <v>0</v>
      </c>
    </row>
    <row r="180" spans="1:20" s="54" customFormat="1" ht="36" customHeight="1" x14ac:dyDescent="0.2">
      <c r="A180" s="224"/>
      <c r="B180" s="183"/>
      <c r="C180" s="183"/>
      <c r="D180" s="53"/>
      <c r="E180" s="123"/>
      <c r="F180" s="785" t="s">
        <v>43</v>
      </c>
      <c r="G180" s="786"/>
      <c r="H180" s="682"/>
      <c r="I180" s="664"/>
      <c r="J180" s="664"/>
      <c r="K180" s="664"/>
      <c r="L180" s="664"/>
      <c r="M180" s="699"/>
      <c r="N180" s="699"/>
      <c r="O180" s="709" t="s">
        <v>511</v>
      </c>
      <c r="P180" s="709" t="s">
        <v>44</v>
      </c>
      <c r="Q180" s="710" t="s">
        <v>321</v>
      </c>
      <c r="R180" s="684">
        <f>R181</f>
        <v>482675</v>
      </c>
      <c r="S180" s="711">
        <f>S181</f>
        <v>0</v>
      </c>
      <c r="T180" s="684">
        <f t="shared" si="8"/>
        <v>0</v>
      </c>
    </row>
    <row r="181" spans="1:20" s="54" customFormat="1" ht="97.5" customHeight="1" x14ac:dyDescent="0.2">
      <c r="A181" s="224"/>
      <c r="B181" s="183"/>
      <c r="C181" s="183"/>
      <c r="D181" s="53"/>
      <c r="E181" s="123"/>
      <c r="F181" s="707" t="s">
        <v>483</v>
      </c>
      <c r="G181" s="708"/>
      <c r="H181" s="787"/>
      <c r="I181" s="664"/>
      <c r="J181" s="664"/>
      <c r="K181" s="664"/>
      <c r="L181" s="664"/>
      <c r="M181" s="699"/>
      <c r="N181" s="699"/>
      <c r="O181" s="709" t="s">
        <v>511</v>
      </c>
      <c r="P181" s="740" t="s">
        <v>156</v>
      </c>
      <c r="Q181" s="710" t="s">
        <v>321</v>
      </c>
      <c r="R181" s="684">
        <f t="shared" si="10"/>
        <v>482675</v>
      </c>
      <c r="S181" s="711">
        <f t="shared" si="10"/>
        <v>0</v>
      </c>
      <c r="T181" s="684">
        <f t="shared" si="8"/>
        <v>0</v>
      </c>
    </row>
    <row r="182" spans="1:20" s="54" customFormat="1" ht="36.75" customHeight="1" x14ac:dyDescent="0.2">
      <c r="A182" s="224"/>
      <c r="B182" s="183"/>
      <c r="C182" s="183"/>
      <c r="D182" s="53"/>
      <c r="E182" s="123"/>
      <c r="F182" s="707" t="s">
        <v>393</v>
      </c>
      <c r="G182" s="708"/>
      <c r="H182" s="787"/>
      <c r="I182" s="664"/>
      <c r="J182" s="664"/>
      <c r="K182" s="664"/>
      <c r="L182" s="664"/>
      <c r="M182" s="699"/>
      <c r="N182" s="699"/>
      <c r="O182" s="709" t="s">
        <v>511</v>
      </c>
      <c r="P182" s="740" t="s">
        <v>156</v>
      </c>
      <c r="Q182" s="710" t="s">
        <v>392</v>
      </c>
      <c r="R182" s="684">
        <f t="shared" si="10"/>
        <v>482675</v>
      </c>
      <c r="S182" s="711">
        <f t="shared" si="10"/>
        <v>0</v>
      </c>
      <c r="T182" s="684">
        <f t="shared" si="8"/>
        <v>0</v>
      </c>
    </row>
    <row r="183" spans="1:20" s="54" customFormat="1" ht="19.5" customHeight="1" x14ac:dyDescent="0.2">
      <c r="A183" s="224"/>
      <c r="B183" s="183"/>
      <c r="C183" s="183"/>
      <c r="D183" s="53"/>
      <c r="E183" s="123"/>
      <c r="F183" s="788" t="s">
        <v>462</v>
      </c>
      <c r="G183" s="789"/>
      <c r="H183" s="790"/>
      <c r="I183" s="791"/>
      <c r="J183" s="791"/>
      <c r="K183" s="791"/>
      <c r="L183" s="791"/>
      <c r="M183" s="754"/>
      <c r="N183" s="754"/>
      <c r="O183" s="759" t="s">
        <v>511</v>
      </c>
      <c r="P183" s="792" t="s">
        <v>156</v>
      </c>
      <c r="Q183" s="793" t="s">
        <v>461</v>
      </c>
      <c r="R183" s="684">
        <v>482675</v>
      </c>
      <c r="S183" s="711">
        <v>0</v>
      </c>
      <c r="T183" s="684">
        <f t="shared" si="8"/>
        <v>0</v>
      </c>
    </row>
    <row r="184" spans="1:20" s="54" customFormat="1" ht="19.5" customHeight="1" x14ac:dyDescent="0.2">
      <c r="A184" s="224"/>
      <c r="B184" s="183"/>
      <c r="C184" s="183"/>
      <c r="D184" s="53"/>
      <c r="E184" s="123"/>
      <c r="F184" s="702" t="s">
        <v>133</v>
      </c>
      <c r="G184" s="703"/>
      <c r="H184" s="794"/>
      <c r="I184" s="693"/>
      <c r="J184" s="693"/>
      <c r="K184" s="693"/>
      <c r="L184" s="693"/>
      <c r="M184" s="693"/>
      <c r="N184" s="693"/>
      <c r="O184" s="704" t="s">
        <v>134</v>
      </c>
      <c r="P184" s="704" t="s">
        <v>486</v>
      </c>
      <c r="Q184" s="705" t="s">
        <v>321</v>
      </c>
      <c r="R184" s="675">
        <f t="shared" ref="R184:S189" si="11">R185</f>
        <v>4504176</v>
      </c>
      <c r="S184" s="706">
        <f t="shared" si="11"/>
        <v>0</v>
      </c>
      <c r="T184" s="675">
        <f t="shared" si="8"/>
        <v>0</v>
      </c>
    </row>
    <row r="185" spans="1:20" s="54" customFormat="1" ht="84" customHeight="1" x14ac:dyDescent="0.2">
      <c r="A185" s="224"/>
      <c r="B185" s="183"/>
      <c r="C185" s="183"/>
      <c r="D185" s="53"/>
      <c r="E185" s="123"/>
      <c r="F185" s="707" t="s">
        <v>190</v>
      </c>
      <c r="G185" s="707"/>
      <c r="H185" s="707"/>
      <c r="I185" s="693"/>
      <c r="J185" s="693"/>
      <c r="K185" s="693"/>
      <c r="L185" s="693"/>
      <c r="M185" s="697"/>
      <c r="N185" s="697"/>
      <c r="O185" s="709" t="s">
        <v>134</v>
      </c>
      <c r="P185" s="709" t="s">
        <v>508</v>
      </c>
      <c r="Q185" s="710" t="s">
        <v>321</v>
      </c>
      <c r="R185" s="684">
        <f t="shared" si="11"/>
        <v>4504176</v>
      </c>
      <c r="S185" s="711">
        <f t="shared" si="11"/>
        <v>0</v>
      </c>
      <c r="T185" s="684">
        <f t="shared" si="8"/>
        <v>0</v>
      </c>
    </row>
    <row r="186" spans="1:20" s="54" customFormat="1" ht="80.25" customHeight="1" x14ac:dyDescent="0.2">
      <c r="A186" s="224"/>
      <c r="B186" s="183"/>
      <c r="C186" s="183"/>
      <c r="D186" s="53"/>
      <c r="E186" s="123"/>
      <c r="F186" s="707" t="s">
        <v>528</v>
      </c>
      <c r="G186" s="707"/>
      <c r="H186" s="682"/>
      <c r="I186" s="693"/>
      <c r="J186" s="693"/>
      <c r="K186" s="693"/>
      <c r="L186" s="693"/>
      <c r="M186" s="697"/>
      <c r="N186" s="697"/>
      <c r="O186" s="709" t="s">
        <v>134</v>
      </c>
      <c r="P186" s="709" t="s">
        <v>0</v>
      </c>
      <c r="Q186" s="710" t="s">
        <v>321</v>
      </c>
      <c r="R186" s="684">
        <f t="shared" si="11"/>
        <v>4504176</v>
      </c>
      <c r="S186" s="711">
        <f t="shared" si="11"/>
        <v>0</v>
      </c>
      <c r="T186" s="684">
        <f t="shared" si="8"/>
        <v>0</v>
      </c>
    </row>
    <row r="187" spans="1:20" s="54" customFormat="1" ht="51" customHeight="1" x14ac:dyDescent="0.2">
      <c r="A187" s="224"/>
      <c r="B187" s="183"/>
      <c r="C187" s="183"/>
      <c r="D187" s="53"/>
      <c r="E187" s="123"/>
      <c r="F187" s="795" t="s">
        <v>50</v>
      </c>
      <c r="G187" s="796"/>
      <c r="H187" s="682"/>
      <c r="I187" s="693"/>
      <c r="J187" s="693"/>
      <c r="K187" s="693"/>
      <c r="L187" s="693"/>
      <c r="M187" s="697"/>
      <c r="N187" s="697"/>
      <c r="O187" s="709" t="s">
        <v>134</v>
      </c>
      <c r="P187" s="709" t="s">
        <v>1</v>
      </c>
      <c r="Q187" s="710" t="s">
        <v>321</v>
      </c>
      <c r="R187" s="684">
        <f>R188+R191</f>
        <v>4504176</v>
      </c>
      <c r="S187" s="711">
        <f>S188+S191</f>
        <v>0</v>
      </c>
      <c r="T187" s="684">
        <f t="shared" si="8"/>
        <v>0</v>
      </c>
    </row>
    <row r="188" spans="1:20" s="54" customFormat="1" ht="161.25" customHeight="1" x14ac:dyDescent="0.2">
      <c r="A188" s="224"/>
      <c r="B188" s="183"/>
      <c r="C188" s="183"/>
      <c r="D188" s="53"/>
      <c r="E188" s="123"/>
      <c r="F188" s="795" t="s">
        <v>103</v>
      </c>
      <c r="G188" s="796"/>
      <c r="H188" s="682"/>
      <c r="I188" s="693"/>
      <c r="J188" s="693"/>
      <c r="K188" s="693"/>
      <c r="L188" s="693"/>
      <c r="M188" s="697"/>
      <c r="N188" s="697"/>
      <c r="O188" s="709" t="s">
        <v>134</v>
      </c>
      <c r="P188" s="740" t="s">
        <v>2</v>
      </c>
      <c r="Q188" s="710" t="s">
        <v>321</v>
      </c>
      <c r="R188" s="684">
        <f t="shared" si="11"/>
        <v>4365000</v>
      </c>
      <c r="S188" s="711">
        <f t="shared" si="11"/>
        <v>0</v>
      </c>
      <c r="T188" s="684">
        <f t="shared" si="8"/>
        <v>0</v>
      </c>
    </row>
    <row r="189" spans="1:20" s="54" customFormat="1" ht="46.5" customHeight="1" x14ac:dyDescent="0.2">
      <c r="A189" s="224"/>
      <c r="B189" s="183"/>
      <c r="C189" s="183"/>
      <c r="D189" s="53"/>
      <c r="E189" s="123"/>
      <c r="F189" s="707" t="s">
        <v>393</v>
      </c>
      <c r="G189" s="708"/>
      <c r="H189" s="787"/>
      <c r="I189" s="693"/>
      <c r="J189" s="693"/>
      <c r="K189" s="693"/>
      <c r="L189" s="693"/>
      <c r="M189" s="697"/>
      <c r="N189" s="697"/>
      <c r="O189" s="709" t="s">
        <v>134</v>
      </c>
      <c r="P189" s="740" t="s">
        <v>2</v>
      </c>
      <c r="Q189" s="710" t="s">
        <v>392</v>
      </c>
      <c r="R189" s="684">
        <f t="shared" si="11"/>
        <v>4365000</v>
      </c>
      <c r="S189" s="711">
        <f t="shared" si="11"/>
        <v>0</v>
      </c>
      <c r="T189" s="684">
        <f t="shared" si="8"/>
        <v>0</v>
      </c>
    </row>
    <row r="190" spans="1:20" s="54" customFormat="1" ht="55.5" customHeight="1" x14ac:dyDescent="0.2">
      <c r="A190" s="224"/>
      <c r="B190" s="183"/>
      <c r="C190" s="183"/>
      <c r="D190" s="53"/>
      <c r="E190" s="123"/>
      <c r="F190" s="788" t="s">
        <v>462</v>
      </c>
      <c r="G190" s="789"/>
      <c r="H190" s="787"/>
      <c r="I190" s="693"/>
      <c r="J190" s="693"/>
      <c r="K190" s="693"/>
      <c r="L190" s="693"/>
      <c r="M190" s="697"/>
      <c r="N190" s="697"/>
      <c r="O190" s="709" t="s">
        <v>134</v>
      </c>
      <c r="P190" s="740" t="s">
        <v>2</v>
      </c>
      <c r="Q190" s="793" t="s">
        <v>461</v>
      </c>
      <c r="R190" s="684">
        <v>4365000</v>
      </c>
      <c r="S190" s="711">
        <v>0</v>
      </c>
      <c r="T190" s="684">
        <f t="shared" si="8"/>
        <v>0</v>
      </c>
    </row>
    <row r="191" spans="1:20" s="54" customFormat="1" ht="112.5" customHeight="1" x14ac:dyDescent="0.2">
      <c r="A191" s="224"/>
      <c r="B191" s="183"/>
      <c r="C191" s="183"/>
      <c r="D191" s="53"/>
      <c r="E191" s="123"/>
      <c r="F191" s="797" t="s">
        <v>4</v>
      </c>
      <c r="G191" s="798"/>
      <c r="H191" s="799"/>
      <c r="I191" s="714"/>
      <c r="J191" s="714"/>
      <c r="K191" s="714"/>
      <c r="L191" s="714"/>
      <c r="M191" s="718"/>
      <c r="N191" s="718"/>
      <c r="O191" s="709" t="s">
        <v>134</v>
      </c>
      <c r="P191" s="740" t="s">
        <v>3</v>
      </c>
      <c r="Q191" s="710" t="s">
        <v>321</v>
      </c>
      <c r="R191" s="684">
        <f>R192</f>
        <v>139176</v>
      </c>
      <c r="S191" s="711">
        <f>S192</f>
        <v>0</v>
      </c>
      <c r="T191" s="684">
        <f t="shared" si="8"/>
        <v>0</v>
      </c>
    </row>
    <row r="192" spans="1:20" s="54" customFormat="1" ht="34.5" customHeight="1" x14ac:dyDescent="0.2">
      <c r="A192" s="224"/>
      <c r="B192" s="183"/>
      <c r="C192" s="183"/>
      <c r="D192" s="53"/>
      <c r="E192" s="123"/>
      <c r="F192" s="707" t="s">
        <v>393</v>
      </c>
      <c r="G192" s="708"/>
      <c r="H192" s="799"/>
      <c r="I192" s="714"/>
      <c r="J192" s="714"/>
      <c r="K192" s="714"/>
      <c r="L192" s="714"/>
      <c r="M192" s="718"/>
      <c r="N192" s="718"/>
      <c r="O192" s="709" t="s">
        <v>134</v>
      </c>
      <c r="P192" s="740" t="s">
        <v>527</v>
      </c>
      <c r="Q192" s="710" t="s">
        <v>392</v>
      </c>
      <c r="R192" s="684">
        <f>R193</f>
        <v>139176</v>
      </c>
      <c r="S192" s="711">
        <f>S193</f>
        <v>0</v>
      </c>
      <c r="T192" s="684">
        <f t="shared" si="8"/>
        <v>0</v>
      </c>
    </row>
    <row r="193" spans="1:21" s="54" customFormat="1" ht="50.25" customHeight="1" x14ac:dyDescent="0.2">
      <c r="A193" s="224"/>
      <c r="B193" s="183"/>
      <c r="C193" s="183"/>
      <c r="D193" s="53"/>
      <c r="E193" s="123"/>
      <c r="F193" s="788" t="s">
        <v>462</v>
      </c>
      <c r="G193" s="789"/>
      <c r="H193" s="799"/>
      <c r="I193" s="714"/>
      <c r="J193" s="714"/>
      <c r="K193" s="714"/>
      <c r="L193" s="714"/>
      <c r="M193" s="718"/>
      <c r="N193" s="718"/>
      <c r="O193" s="709" t="s">
        <v>134</v>
      </c>
      <c r="P193" s="740" t="s">
        <v>527</v>
      </c>
      <c r="Q193" s="710" t="s">
        <v>461</v>
      </c>
      <c r="R193" s="684">
        <v>139176</v>
      </c>
      <c r="S193" s="711">
        <v>0</v>
      </c>
      <c r="T193" s="684">
        <f t="shared" si="8"/>
        <v>0</v>
      </c>
    </row>
    <row r="194" spans="1:21" s="54" customFormat="1" ht="19.5" customHeight="1" x14ac:dyDescent="0.2">
      <c r="A194" s="224"/>
      <c r="B194" s="183"/>
      <c r="C194" s="183"/>
      <c r="D194" s="53"/>
      <c r="E194" s="123"/>
      <c r="F194" s="702" t="s">
        <v>451</v>
      </c>
      <c r="G194" s="708"/>
      <c r="H194" s="800"/>
      <c r="I194" s="801"/>
      <c r="J194" s="801"/>
      <c r="K194" s="801"/>
      <c r="L194" s="801"/>
      <c r="M194" s="764"/>
      <c r="N194" s="764"/>
      <c r="O194" s="802" t="s">
        <v>449</v>
      </c>
      <c r="P194" s="802" t="s">
        <v>486</v>
      </c>
      <c r="Q194" s="803" t="s">
        <v>450</v>
      </c>
      <c r="R194" s="667">
        <f>R195+R204</f>
        <v>1093223</v>
      </c>
      <c r="S194" s="668">
        <f>S195+S204</f>
        <v>0</v>
      </c>
      <c r="T194" s="675">
        <f t="shared" si="8"/>
        <v>0</v>
      </c>
    </row>
    <row r="195" spans="1:21" s="54" customFormat="1" ht="49.5" customHeight="1" x14ac:dyDescent="0.2">
      <c r="A195" s="224"/>
      <c r="B195" s="183"/>
      <c r="C195" s="183"/>
      <c r="D195" s="53"/>
      <c r="E195" s="123"/>
      <c r="F195" s="804" t="s">
        <v>182</v>
      </c>
      <c r="G195" s="805"/>
      <c r="H195" s="664"/>
      <c r="I195" s="664"/>
      <c r="J195" s="664"/>
      <c r="K195" s="664"/>
      <c r="L195" s="664"/>
      <c r="M195" s="699"/>
      <c r="N195" s="699"/>
      <c r="O195" s="695" t="s">
        <v>449</v>
      </c>
      <c r="P195" s="695" t="s">
        <v>495</v>
      </c>
      <c r="Q195" s="696" t="s">
        <v>321</v>
      </c>
      <c r="R195" s="700">
        <f>R196</f>
        <v>1090000</v>
      </c>
      <c r="S195" s="701">
        <f>S196</f>
        <v>0</v>
      </c>
      <c r="T195" s="684">
        <f t="shared" si="8"/>
        <v>0</v>
      </c>
    </row>
    <row r="196" spans="1:21" s="54" customFormat="1" ht="33" customHeight="1" x14ac:dyDescent="0.2">
      <c r="A196" s="224"/>
      <c r="B196" s="183"/>
      <c r="C196" s="183"/>
      <c r="D196" s="53"/>
      <c r="E196" s="123"/>
      <c r="F196" s="806" t="s">
        <v>183</v>
      </c>
      <c r="G196" s="807"/>
      <c r="H196" s="664"/>
      <c r="I196" s="664"/>
      <c r="J196" s="664"/>
      <c r="K196" s="664"/>
      <c r="L196" s="664"/>
      <c r="M196" s="699"/>
      <c r="N196" s="699"/>
      <c r="O196" s="695" t="s">
        <v>452</v>
      </c>
      <c r="P196" s="695" t="s">
        <v>522</v>
      </c>
      <c r="Q196" s="696" t="s">
        <v>321</v>
      </c>
      <c r="R196" s="700">
        <f>R197</f>
        <v>1090000</v>
      </c>
      <c r="S196" s="701">
        <f>S197</f>
        <v>0</v>
      </c>
      <c r="T196" s="684">
        <f t="shared" si="8"/>
        <v>0</v>
      </c>
      <c r="U196" s="378"/>
    </row>
    <row r="197" spans="1:21" s="54" customFormat="1" ht="46.5" customHeight="1" x14ac:dyDescent="0.2">
      <c r="A197" s="224"/>
      <c r="B197" s="183"/>
      <c r="C197" s="183"/>
      <c r="D197" s="53"/>
      <c r="E197" s="123"/>
      <c r="F197" s="783" t="s">
        <v>50</v>
      </c>
      <c r="G197" s="784"/>
      <c r="H197" s="664"/>
      <c r="I197" s="664"/>
      <c r="J197" s="664"/>
      <c r="K197" s="664"/>
      <c r="L197" s="664"/>
      <c r="M197" s="699"/>
      <c r="N197" s="699"/>
      <c r="O197" s="695" t="s">
        <v>452</v>
      </c>
      <c r="P197" s="695" t="s">
        <v>157</v>
      </c>
      <c r="Q197" s="696" t="s">
        <v>321</v>
      </c>
      <c r="R197" s="700">
        <f>R198+R201</f>
        <v>1090000</v>
      </c>
      <c r="S197" s="701">
        <f>S198+S201</f>
        <v>0</v>
      </c>
      <c r="T197" s="684">
        <f t="shared" si="8"/>
        <v>0</v>
      </c>
    </row>
    <row r="198" spans="1:21" s="54" customFormat="1" ht="61.5" customHeight="1" x14ac:dyDescent="0.2">
      <c r="A198" s="224"/>
      <c r="B198" s="183"/>
      <c r="C198" s="183"/>
      <c r="D198" s="53"/>
      <c r="E198" s="123"/>
      <c r="F198" s="686" t="s">
        <v>454</v>
      </c>
      <c r="G198" s="687"/>
      <c r="H198" s="699"/>
      <c r="I198" s="699"/>
      <c r="J198" s="699"/>
      <c r="K198" s="699"/>
      <c r="L198" s="699"/>
      <c r="M198" s="699"/>
      <c r="N198" s="699"/>
      <c r="O198" s="695" t="s">
        <v>449</v>
      </c>
      <c r="P198" s="695" t="s">
        <v>158</v>
      </c>
      <c r="Q198" s="696" t="s">
        <v>321</v>
      </c>
      <c r="R198" s="700">
        <f>R199</f>
        <v>90000</v>
      </c>
      <c r="S198" s="701">
        <f>S199</f>
        <v>0</v>
      </c>
      <c r="T198" s="684">
        <f t="shared" si="8"/>
        <v>0</v>
      </c>
    </row>
    <row r="199" spans="1:21" s="54" customFormat="1" ht="19.5" customHeight="1" x14ac:dyDescent="0.2">
      <c r="A199" s="224"/>
      <c r="B199" s="183"/>
      <c r="C199" s="183"/>
      <c r="D199" s="53"/>
      <c r="E199" s="123"/>
      <c r="F199" s="686" t="s">
        <v>395</v>
      </c>
      <c r="G199" s="687"/>
      <c r="H199" s="699"/>
      <c r="I199" s="699"/>
      <c r="J199" s="699"/>
      <c r="K199" s="699"/>
      <c r="L199" s="699"/>
      <c r="M199" s="699"/>
      <c r="N199" s="699"/>
      <c r="O199" s="695" t="s">
        <v>449</v>
      </c>
      <c r="P199" s="695" t="s">
        <v>158</v>
      </c>
      <c r="Q199" s="696" t="s">
        <v>396</v>
      </c>
      <c r="R199" s="700">
        <f>R200</f>
        <v>90000</v>
      </c>
      <c r="S199" s="701">
        <f>S200</f>
        <v>0</v>
      </c>
      <c r="T199" s="684">
        <f t="shared" si="8"/>
        <v>0</v>
      </c>
    </row>
    <row r="200" spans="1:21" s="54" customFormat="1" ht="69" customHeight="1" x14ac:dyDescent="0.2">
      <c r="A200" s="224"/>
      <c r="B200" s="183"/>
      <c r="C200" s="183"/>
      <c r="D200" s="53"/>
      <c r="E200" s="123"/>
      <c r="F200" s="751" t="s">
        <v>479</v>
      </c>
      <c r="G200" s="808"/>
      <c r="H200" s="699"/>
      <c r="I200" s="699"/>
      <c r="J200" s="699"/>
      <c r="K200" s="699"/>
      <c r="L200" s="699"/>
      <c r="M200" s="699"/>
      <c r="N200" s="699"/>
      <c r="O200" s="695" t="s">
        <v>449</v>
      </c>
      <c r="P200" s="695" t="s">
        <v>158</v>
      </c>
      <c r="Q200" s="696" t="s">
        <v>453</v>
      </c>
      <c r="R200" s="700">
        <v>90000</v>
      </c>
      <c r="S200" s="701">
        <v>0</v>
      </c>
      <c r="T200" s="684">
        <f t="shared" si="8"/>
        <v>0</v>
      </c>
    </row>
    <row r="201" spans="1:21" s="54" customFormat="1" ht="69" customHeight="1" x14ac:dyDescent="0.2">
      <c r="A201" s="224"/>
      <c r="B201" s="183"/>
      <c r="C201" s="183"/>
      <c r="D201" s="53"/>
      <c r="E201" s="123"/>
      <c r="F201" s="686" t="s">
        <v>531</v>
      </c>
      <c r="G201" s="676" t="s">
        <v>532</v>
      </c>
      <c r="H201" s="718"/>
      <c r="I201" s="699"/>
      <c r="J201" s="699"/>
      <c r="K201" s="699"/>
      <c r="L201" s="699"/>
      <c r="M201" s="699"/>
      <c r="N201" s="699"/>
      <c r="O201" s="695" t="s">
        <v>449</v>
      </c>
      <c r="P201" s="695" t="s">
        <v>533</v>
      </c>
      <c r="Q201" s="696" t="s">
        <v>321</v>
      </c>
      <c r="R201" s="700">
        <f>R202</f>
        <v>1000000</v>
      </c>
      <c r="S201" s="701">
        <f>S202</f>
        <v>0</v>
      </c>
      <c r="T201" s="684">
        <f t="shared" si="8"/>
        <v>0</v>
      </c>
    </row>
    <row r="202" spans="1:21" s="54" customFormat="1" ht="28.5" customHeight="1" x14ac:dyDescent="0.2">
      <c r="A202" s="224"/>
      <c r="B202" s="183"/>
      <c r="C202" s="183"/>
      <c r="D202" s="53"/>
      <c r="E202" s="123"/>
      <c r="F202" s="686" t="s">
        <v>395</v>
      </c>
      <c r="G202" s="676"/>
      <c r="H202" s="718"/>
      <c r="I202" s="699"/>
      <c r="J202" s="699"/>
      <c r="K202" s="699"/>
      <c r="L202" s="699"/>
      <c r="M202" s="699"/>
      <c r="N202" s="699"/>
      <c r="O202" s="695" t="s">
        <v>449</v>
      </c>
      <c r="P202" s="695" t="s">
        <v>533</v>
      </c>
      <c r="Q202" s="696" t="s">
        <v>396</v>
      </c>
      <c r="R202" s="700">
        <f>R203</f>
        <v>1000000</v>
      </c>
      <c r="S202" s="701">
        <f>S203</f>
        <v>0</v>
      </c>
      <c r="T202" s="684">
        <f t="shared" si="8"/>
        <v>0</v>
      </c>
    </row>
    <row r="203" spans="1:21" s="54" customFormat="1" ht="69" customHeight="1" x14ac:dyDescent="0.2">
      <c r="A203" s="224"/>
      <c r="B203" s="183"/>
      <c r="C203" s="183"/>
      <c r="D203" s="53"/>
      <c r="E203" s="123"/>
      <c r="F203" s="751" t="s">
        <v>479</v>
      </c>
      <c r="G203" s="808"/>
      <c r="H203" s="718"/>
      <c r="I203" s="699"/>
      <c r="J203" s="699"/>
      <c r="K203" s="699"/>
      <c r="L203" s="699"/>
      <c r="M203" s="699"/>
      <c r="N203" s="699"/>
      <c r="O203" s="695" t="s">
        <v>449</v>
      </c>
      <c r="P203" s="695" t="s">
        <v>533</v>
      </c>
      <c r="Q203" s="696" t="s">
        <v>453</v>
      </c>
      <c r="R203" s="700">
        <v>1000000</v>
      </c>
      <c r="S203" s="701">
        <v>0</v>
      </c>
      <c r="T203" s="684">
        <f t="shared" si="8"/>
        <v>0</v>
      </c>
    </row>
    <row r="204" spans="1:21" s="54" customFormat="1" ht="33" customHeight="1" x14ac:dyDescent="0.2">
      <c r="A204" s="224"/>
      <c r="B204" s="183"/>
      <c r="C204" s="183"/>
      <c r="D204" s="53"/>
      <c r="E204" s="123"/>
      <c r="F204" s="707" t="s">
        <v>425</v>
      </c>
      <c r="G204" s="707"/>
      <c r="H204" s="707"/>
      <c r="I204" s="699"/>
      <c r="J204" s="699"/>
      <c r="K204" s="699"/>
      <c r="L204" s="699"/>
      <c r="M204" s="699"/>
      <c r="N204" s="699"/>
      <c r="O204" s="695" t="s">
        <v>449</v>
      </c>
      <c r="P204" s="695" t="s">
        <v>484</v>
      </c>
      <c r="Q204" s="696" t="s">
        <v>321</v>
      </c>
      <c r="R204" s="700">
        <f t="shared" ref="R204:S208" si="12">R205</f>
        <v>3223</v>
      </c>
      <c r="S204" s="701">
        <f t="shared" si="12"/>
        <v>0</v>
      </c>
      <c r="T204" s="684">
        <f t="shared" si="8"/>
        <v>0</v>
      </c>
    </row>
    <row r="205" spans="1:21" s="54" customFormat="1" ht="39" customHeight="1" x14ac:dyDescent="0.2">
      <c r="A205" s="224"/>
      <c r="B205" s="183"/>
      <c r="C205" s="183"/>
      <c r="D205" s="53"/>
      <c r="E205" s="123"/>
      <c r="F205" s="707" t="s">
        <v>426</v>
      </c>
      <c r="G205" s="707"/>
      <c r="H205" s="682"/>
      <c r="I205" s="699"/>
      <c r="J205" s="699"/>
      <c r="K205" s="699"/>
      <c r="L205" s="699"/>
      <c r="M205" s="699"/>
      <c r="N205" s="699"/>
      <c r="O205" s="695" t="s">
        <v>449</v>
      </c>
      <c r="P205" s="695" t="s">
        <v>485</v>
      </c>
      <c r="Q205" s="696" t="s">
        <v>321</v>
      </c>
      <c r="R205" s="700">
        <f t="shared" si="12"/>
        <v>3223</v>
      </c>
      <c r="S205" s="701">
        <f t="shared" si="12"/>
        <v>0</v>
      </c>
      <c r="T205" s="684">
        <f t="shared" si="8"/>
        <v>0</v>
      </c>
    </row>
    <row r="206" spans="1:21" s="54" customFormat="1" ht="36.75" customHeight="1" x14ac:dyDescent="0.2">
      <c r="A206" s="224"/>
      <c r="B206" s="183"/>
      <c r="C206" s="183"/>
      <c r="D206" s="53"/>
      <c r="E206" s="123"/>
      <c r="F206" s="686" t="s">
        <v>43</v>
      </c>
      <c r="G206" s="687"/>
      <c r="H206" s="682"/>
      <c r="I206" s="699"/>
      <c r="J206" s="699"/>
      <c r="K206" s="699"/>
      <c r="L206" s="699"/>
      <c r="M206" s="699"/>
      <c r="N206" s="699"/>
      <c r="O206" s="695" t="s">
        <v>449</v>
      </c>
      <c r="P206" s="695" t="s">
        <v>44</v>
      </c>
      <c r="Q206" s="696" t="s">
        <v>321</v>
      </c>
      <c r="R206" s="700">
        <f t="shared" si="12"/>
        <v>3223</v>
      </c>
      <c r="S206" s="701">
        <f t="shared" si="12"/>
        <v>0</v>
      </c>
      <c r="T206" s="684">
        <f t="shared" ref="T206:T269" si="13">S206/R206*100</f>
        <v>0</v>
      </c>
    </row>
    <row r="207" spans="1:21" s="54" customFormat="1" ht="179.25" customHeight="1" x14ac:dyDescent="0.2">
      <c r="A207" s="224"/>
      <c r="B207" s="183"/>
      <c r="C207" s="183"/>
      <c r="D207" s="53"/>
      <c r="E207" s="123"/>
      <c r="F207" s="756" t="s">
        <v>151</v>
      </c>
      <c r="G207" s="809"/>
      <c r="H207" s="699"/>
      <c r="I207" s="699"/>
      <c r="J207" s="699"/>
      <c r="K207" s="699"/>
      <c r="L207" s="699"/>
      <c r="M207" s="699"/>
      <c r="N207" s="699"/>
      <c r="O207" s="695" t="s">
        <v>449</v>
      </c>
      <c r="P207" s="695" t="s">
        <v>152</v>
      </c>
      <c r="Q207" s="696" t="s">
        <v>321</v>
      </c>
      <c r="R207" s="700">
        <f t="shared" si="12"/>
        <v>3223</v>
      </c>
      <c r="S207" s="701">
        <f t="shared" si="12"/>
        <v>0</v>
      </c>
      <c r="T207" s="684">
        <f t="shared" si="13"/>
        <v>0</v>
      </c>
    </row>
    <row r="208" spans="1:21" s="54" customFormat="1" ht="69" customHeight="1" x14ac:dyDescent="0.2">
      <c r="A208" s="224"/>
      <c r="B208" s="183"/>
      <c r="C208" s="183"/>
      <c r="D208" s="53"/>
      <c r="E208" s="123"/>
      <c r="F208" s="743" t="s">
        <v>389</v>
      </c>
      <c r="G208" s="708"/>
      <c r="H208" s="699"/>
      <c r="I208" s="699"/>
      <c r="J208" s="699"/>
      <c r="K208" s="699"/>
      <c r="L208" s="699"/>
      <c r="M208" s="699"/>
      <c r="N208" s="699"/>
      <c r="O208" s="695" t="s">
        <v>449</v>
      </c>
      <c r="P208" s="695" t="s">
        <v>152</v>
      </c>
      <c r="Q208" s="696" t="s">
        <v>390</v>
      </c>
      <c r="R208" s="700">
        <f t="shared" si="12"/>
        <v>3223</v>
      </c>
      <c r="S208" s="701">
        <f t="shared" si="12"/>
        <v>0</v>
      </c>
      <c r="T208" s="684">
        <f t="shared" si="13"/>
        <v>0</v>
      </c>
    </row>
    <row r="209" spans="1:20" s="54" customFormat="1" ht="35.25" customHeight="1" x14ac:dyDescent="0.2">
      <c r="A209" s="224"/>
      <c r="B209" s="183"/>
      <c r="C209" s="183"/>
      <c r="D209" s="53"/>
      <c r="E209" s="123"/>
      <c r="F209" s="744" t="s">
        <v>464</v>
      </c>
      <c r="G209" s="745"/>
      <c r="H209" s="699"/>
      <c r="I209" s="699"/>
      <c r="J209" s="699"/>
      <c r="K209" s="699"/>
      <c r="L209" s="699"/>
      <c r="M209" s="699"/>
      <c r="N209" s="699"/>
      <c r="O209" s="695" t="s">
        <v>449</v>
      </c>
      <c r="P209" s="695" t="s">
        <v>152</v>
      </c>
      <c r="Q209" s="696" t="s">
        <v>463</v>
      </c>
      <c r="R209" s="700">
        <v>3223</v>
      </c>
      <c r="S209" s="701">
        <v>0</v>
      </c>
      <c r="T209" s="684">
        <f t="shared" si="13"/>
        <v>0</v>
      </c>
    </row>
    <row r="210" spans="1:20" s="4" customFormat="1" ht="22.5" customHeight="1" x14ac:dyDescent="0.2">
      <c r="A210" s="57"/>
      <c r="B210" s="72"/>
      <c r="C210" s="72"/>
      <c r="D210" s="45"/>
      <c r="E210" s="122"/>
      <c r="F210" s="810" t="s">
        <v>405</v>
      </c>
      <c r="G210" s="811"/>
      <c r="H210" s="664"/>
      <c r="I210" s="664"/>
      <c r="J210" s="664"/>
      <c r="K210" s="664"/>
      <c r="L210" s="664"/>
      <c r="M210" s="664"/>
      <c r="N210" s="664"/>
      <c r="O210" s="665" t="s">
        <v>406</v>
      </c>
      <c r="P210" s="665" t="s">
        <v>486</v>
      </c>
      <c r="Q210" s="666" t="s">
        <v>321</v>
      </c>
      <c r="R210" s="667">
        <f>R211+R225</f>
        <v>22692902.390000001</v>
      </c>
      <c r="S210" s="668">
        <f>S211+S225</f>
        <v>1793958.56</v>
      </c>
      <c r="T210" s="675">
        <f t="shared" si="13"/>
        <v>7.9053729186731854</v>
      </c>
    </row>
    <row r="211" spans="1:20" s="4" customFormat="1" ht="52.5" customHeight="1" x14ac:dyDescent="0.2">
      <c r="A211" s="57"/>
      <c r="B211" s="72"/>
      <c r="C211" s="72"/>
      <c r="D211" s="45"/>
      <c r="E211" s="122"/>
      <c r="F211" s="806" t="s">
        <v>182</v>
      </c>
      <c r="G211" s="807"/>
      <c r="H211" s="664"/>
      <c r="I211" s="664"/>
      <c r="J211" s="664"/>
      <c r="K211" s="664"/>
      <c r="L211" s="664"/>
      <c r="M211" s="664"/>
      <c r="N211" s="664"/>
      <c r="O211" s="695" t="s">
        <v>406</v>
      </c>
      <c r="P211" s="695" t="s">
        <v>495</v>
      </c>
      <c r="Q211" s="696" t="s">
        <v>321</v>
      </c>
      <c r="R211" s="700">
        <f>R212</f>
        <v>21475602.390000001</v>
      </c>
      <c r="S211" s="701">
        <f>S212</f>
        <v>1793958.56</v>
      </c>
      <c r="T211" s="684">
        <f t="shared" si="13"/>
        <v>8.353472593790185</v>
      </c>
    </row>
    <row r="212" spans="1:20" s="4" customFormat="1" ht="51" customHeight="1" x14ac:dyDescent="0.2">
      <c r="A212" s="57"/>
      <c r="B212" s="72"/>
      <c r="C212" s="72"/>
      <c r="D212" s="45"/>
      <c r="E212" s="122"/>
      <c r="F212" s="812" t="s">
        <v>232</v>
      </c>
      <c r="G212" s="813"/>
      <c r="H212" s="664"/>
      <c r="I212" s="664"/>
      <c r="J212" s="664"/>
      <c r="K212" s="664"/>
      <c r="L212" s="664"/>
      <c r="M212" s="664"/>
      <c r="N212" s="664"/>
      <c r="O212" s="695" t="s">
        <v>406</v>
      </c>
      <c r="P212" s="695" t="s">
        <v>496</v>
      </c>
      <c r="Q212" s="696" t="s">
        <v>321</v>
      </c>
      <c r="R212" s="700">
        <f>R213</f>
        <v>21475602.390000001</v>
      </c>
      <c r="S212" s="701">
        <f>S213</f>
        <v>1793958.56</v>
      </c>
      <c r="T212" s="684">
        <f t="shared" si="13"/>
        <v>8.353472593790185</v>
      </c>
    </row>
    <row r="213" spans="1:20" s="4" customFormat="1" ht="51" customHeight="1" x14ac:dyDescent="0.2">
      <c r="A213" s="57"/>
      <c r="B213" s="72"/>
      <c r="C213" s="72"/>
      <c r="D213" s="45"/>
      <c r="E213" s="122"/>
      <c r="F213" s="690" t="s">
        <v>207</v>
      </c>
      <c r="G213" s="814"/>
      <c r="H213" s="664"/>
      <c r="I213" s="664"/>
      <c r="J213" s="664"/>
      <c r="K213" s="664"/>
      <c r="L213" s="664"/>
      <c r="M213" s="664"/>
      <c r="N213" s="664"/>
      <c r="O213" s="695" t="s">
        <v>406</v>
      </c>
      <c r="P213" s="695" t="s">
        <v>179</v>
      </c>
      <c r="Q213" s="696" t="s">
        <v>321</v>
      </c>
      <c r="R213" s="700">
        <f>R215+R218+R221+R224</f>
        <v>21475602.390000001</v>
      </c>
      <c r="S213" s="701">
        <f>S215+S218+S221+S224</f>
        <v>1793958.56</v>
      </c>
      <c r="T213" s="684">
        <f t="shared" si="13"/>
        <v>8.353472593790185</v>
      </c>
    </row>
    <row r="214" spans="1:20" s="4" customFormat="1" ht="99.75" customHeight="1" x14ac:dyDescent="0.2">
      <c r="A214" s="57"/>
      <c r="B214" s="72"/>
      <c r="C214" s="72"/>
      <c r="D214" s="45"/>
      <c r="E214" s="122"/>
      <c r="F214" s="686" t="s">
        <v>448</v>
      </c>
      <c r="G214" s="687"/>
      <c r="H214" s="699"/>
      <c r="I214" s="664"/>
      <c r="J214" s="664"/>
      <c r="K214" s="664"/>
      <c r="L214" s="664"/>
      <c r="M214" s="699"/>
      <c r="N214" s="699"/>
      <c r="O214" s="695" t="s">
        <v>406</v>
      </c>
      <c r="P214" s="695" t="s">
        <v>180</v>
      </c>
      <c r="Q214" s="696" t="s">
        <v>321</v>
      </c>
      <c r="R214" s="700">
        <f>R215</f>
        <v>13959107.539999999</v>
      </c>
      <c r="S214" s="701">
        <f>S215</f>
        <v>1793958.56</v>
      </c>
      <c r="T214" s="684">
        <f t="shared" si="13"/>
        <v>12.851527612774593</v>
      </c>
    </row>
    <row r="215" spans="1:20" s="4" customFormat="1" ht="32.25" customHeight="1" x14ac:dyDescent="0.2">
      <c r="A215" s="57"/>
      <c r="B215" s="72"/>
      <c r="C215" s="72"/>
      <c r="D215" s="45"/>
      <c r="E215" s="122"/>
      <c r="F215" s="686" t="s">
        <v>393</v>
      </c>
      <c r="G215" s="687"/>
      <c r="H215" s="699"/>
      <c r="I215" s="664"/>
      <c r="J215" s="664"/>
      <c r="K215" s="664"/>
      <c r="L215" s="664"/>
      <c r="M215" s="699"/>
      <c r="N215" s="699"/>
      <c r="O215" s="695" t="s">
        <v>406</v>
      </c>
      <c r="P215" s="695" t="s">
        <v>180</v>
      </c>
      <c r="Q215" s="696" t="s">
        <v>392</v>
      </c>
      <c r="R215" s="700">
        <f>R216</f>
        <v>13959107.539999999</v>
      </c>
      <c r="S215" s="701">
        <f>S216</f>
        <v>1793958.56</v>
      </c>
      <c r="T215" s="684">
        <f t="shared" si="13"/>
        <v>12.851527612774593</v>
      </c>
    </row>
    <row r="216" spans="1:20" s="4" customFormat="1" ht="48" customHeight="1" x14ac:dyDescent="0.2">
      <c r="A216" s="57"/>
      <c r="B216" s="72"/>
      <c r="C216" s="72"/>
      <c r="D216" s="45"/>
      <c r="E216" s="122"/>
      <c r="F216" s="686" t="s">
        <v>462</v>
      </c>
      <c r="G216" s="687"/>
      <c r="H216" s="699"/>
      <c r="I216" s="664"/>
      <c r="J216" s="664"/>
      <c r="K216" s="664"/>
      <c r="L216" s="664"/>
      <c r="M216" s="699"/>
      <c r="N216" s="699"/>
      <c r="O216" s="695" t="s">
        <v>406</v>
      </c>
      <c r="P216" s="695" t="s">
        <v>180</v>
      </c>
      <c r="Q216" s="696" t="s">
        <v>461</v>
      </c>
      <c r="R216" s="700">
        <v>13959107.539999999</v>
      </c>
      <c r="S216" s="701">
        <v>1793958.56</v>
      </c>
      <c r="T216" s="684">
        <f t="shared" si="13"/>
        <v>12.851527612774593</v>
      </c>
    </row>
    <row r="217" spans="1:20" s="4" customFormat="1" ht="114" customHeight="1" x14ac:dyDescent="0.2">
      <c r="A217" s="57"/>
      <c r="B217" s="72"/>
      <c r="C217" s="72"/>
      <c r="D217" s="45"/>
      <c r="E217" s="122"/>
      <c r="F217" s="686" t="s">
        <v>154</v>
      </c>
      <c r="G217" s="687"/>
      <c r="H217" s="699"/>
      <c r="I217" s="664"/>
      <c r="J217" s="664"/>
      <c r="K217" s="664"/>
      <c r="L217" s="664"/>
      <c r="M217" s="699"/>
      <c r="N217" s="699"/>
      <c r="O217" s="695" t="s">
        <v>406</v>
      </c>
      <c r="P217" s="695" t="s">
        <v>181</v>
      </c>
      <c r="Q217" s="696" t="s">
        <v>392</v>
      </c>
      <c r="R217" s="700">
        <f>R218</f>
        <v>300000</v>
      </c>
      <c r="S217" s="701">
        <f>S218</f>
        <v>0</v>
      </c>
      <c r="T217" s="684">
        <f t="shared" si="13"/>
        <v>0</v>
      </c>
    </row>
    <row r="218" spans="1:20" s="4" customFormat="1" ht="49.5" customHeight="1" x14ac:dyDescent="0.2">
      <c r="A218" s="57"/>
      <c r="B218" s="72"/>
      <c r="C218" s="72"/>
      <c r="D218" s="45"/>
      <c r="E218" s="122"/>
      <c r="F218" s="686" t="s">
        <v>462</v>
      </c>
      <c r="G218" s="687"/>
      <c r="H218" s="699"/>
      <c r="I218" s="664"/>
      <c r="J218" s="664"/>
      <c r="K218" s="664"/>
      <c r="L218" s="664"/>
      <c r="M218" s="699"/>
      <c r="N218" s="699"/>
      <c r="O218" s="695" t="s">
        <v>406</v>
      </c>
      <c r="P218" s="695" t="s">
        <v>181</v>
      </c>
      <c r="Q218" s="696" t="s">
        <v>461</v>
      </c>
      <c r="R218" s="700">
        <v>300000</v>
      </c>
      <c r="S218" s="701">
        <v>0</v>
      </c>
      <c r="T218" s="684">
        <f t="shared" si="13"/>
        <v>0</v>
      </c>
    </row>
    <row r="219" spans="1:20" s="4" customFormat="1" ht="52.5" customHeight="1" x14ac:dyDescent="0.2">
      <c r="A219" s="57"/>
      <c r="B219" s="72"/>
      <c r="C219" s="72"/>
      <c r="D219" s="45"/>
      <c r="E219" s="122"/>
      <c r="F219" s="815" t="s">
        <v>72</v>
      </c>
      <c r="G219" s="816"/>
      <c r="H219" s="817"/>
      <c r="I219" s="817"/>
      <c r="J219" s="817"/>
      <c r="K219" s="817"/>
      <c r="L219" s="817"/>
      <c r="M219" s="817"/>
      <c r="N219" s="817"/>
      <c r="O219" s="709" t="s">
        <v>406</v>
      </c>
      <c r="P219" s="709" t="s">
        <v>73</v>
      </c>
      <c r="Q219" s="710" t="s">
        <v>321</v>
      </c>
      <c r="R219" s="684">
        <f>R220</f>
        <v>216494.85</v>
      </c>
      <c r="S219" s="711">
        <f>S220</f>
        <v>0</v>
      </c>
      <c r="T219" s="684">
        <f t="shared" si="13"/>
        <v>0</v>
      </c>
    </row>
    <row r="220" spans="1:20" s="4" customFormat="1" ht="35.25" customHeight="1" x14ac:dyDescent="0.2">
      <c r="A220" s="57"/>
      <c r="B220" s="72"/>
      <c r="C220" s="72"/>
      <c r="D220" s="45"/>
      <c r="E220" s="122"/>
      <c r="F220" s="707" t="s">
        <v>393</v>
      </c>
      <c r="G220" s="708"/>
      <c r="H220" s="817"/>
      <c r="I220" s="817"/>
      <c r="J220" s="817"/>
      <c r="K220" s="817"/>
      <c r="L220" s="817"/>
      <c r="M220" s="817"/>
      <c r="N220" s="817"/>
      <c r="O220" s="709" t="s">
        <v>406</v>
      </c>
      <c r="P220" s="709" t="s">
        <v>73</v>
      </c>
      <c r="Q220" s="710" t="s">
        <v>392</v>
      </c>
      <c r="R220" s="684">
        <f>R221</f>
        <v>216494.85</v>
      </c>
      <c r="S220" s="711">
        <f>S221</f>
        <v>0</v>
      </c>
      <c r="T220" s="684">
        <f t="shared" si="13"/>
        <v>0</v>
      </c>
    </row>
    <row r="221" spans="1:20" s="4" customFormat="1" ht="48" customHeight="1" x14ac:dyDescent="0.2">
      <c r="A221" s="57"/>
      <c r="B221" s="72"/>
      <c r="C221" s="72"/>
      <c r="D221" s="45"/>
      <c r="E221" s="122"/>
      <c r="F221" s="707" t="s">
        <v>462</v>
      </c>
      <c r="G221" s="708"/>
      <c r="H221" s="817"/>
      <c r="I221" s="817"/>
      <c r="J221" s="817"/>
      <c r="K221" s="817"/>
      <c r="L221" s="817"/>
      <c r="M221" s="817"/>
      <c r="N221" s="817"/>
      <c r="O221" s="709" t="s">
        <v>406</v>
      </c>
      <c r="P221" s="709" t="s">
        <v>73</v>
      </c>
      <c r="Q221" s="710" t="s">
        <v>461</v>
      </c>
      <c r="R221" s="684">
        <v>216494.85</v>
      </c>
      <c r="S221" s="711">
        <v>0</v>
      </c>
      <c r="T221" s="684">
        <f t="shared" si="13"/>
        <v>0</v>
      </c>
    </row>
    <row r="222" spans="1:20" s="4" customFormat="1" ht="85.5" customHeight="1" x14ac:dyDescent="0.2">
      <c r="A222" s="57"/>
      <c r="B222" s="72"/>
      <c r="C222" s="72"/>
      <c r="D222" s="45"/>
      <c r="E222" s="122"/>
      <c r="F222" s="818" t="s">
        <v>74</v>
      </c>
      <c r="G222" s="819"/>
      <c r="H222" s="817"/>
      <c r="I222" s="817"/>
      <c r="J222" s="817"/>
      <c r="K222" s="817"/>
      <c r="L222" s="817"/>
      <c r="M222" s="817"/>
      <c r="N222" s="817"/>
      <c r="O222" s="709" t="s">
        <v>406</v>
      </c>
      <c r="P222" s="709" t="s">
        <v>75</v>
      </c>
      <c r="Q222" s="710" t="s">
        <v>321</v>
      </c>
      <c r="R222" s="684">
        <f>R223</f>
        <v>7000000</v>
      </c>
      <c r="S222" s="711">
        <f>S223</f>
        <v>0</v>
      </c>
      <c r="T222" s="684">
        <f t="shared" si="13"/>
        <v>0</v>
      </c>
    </row>
    <row r="223" spans="1:20" s="4" customFormat="1" ht="34.5" customHeight="1" x14ac:dyDescent="0.2">
      <c r="A223" s="57"/>
      <c r="B223" s="72"/>
      <c r="C223" s="72"/>
      <c r="D223" s="45"/>
      <c r="E223" s="122"/>
      <c r="F223" s="707" t="s">
        <v>393</v>
      </c>
      <c r="G223" s="708"/>
      <c r="H223" s="817"/>
      <c r="I223" s="817"/>
      <c r="J223" s="817"/>
      <c r="K223" s="817"/>
      <c r="L223" s="817"/>
      <c r="M223" s="817"/>
      <c r="N223" s="817"/>
      <c r="O223" s="709" t="s">
        <v>406</v>
      </c>
      <c r="P223" s="709" t="s">
        <v>75</v>
      </c>
      <c r="Q223" s="710" t="s">
        <v>392</v>
      </c>
      <c r="R223" s="684">
        <f>R224</f>
        <v>7000000</v>
      </c>
      <c r="S223" s="711">
        <f>S224</f>
        <v>0</v>
      </c>
      <c r="T223" s="684">
        <f t="shared" si="13"/>
        <v>0</v>
      </c>
    </row>
    <row r="224" spans="1:20" s="4" customFormat="1" ht="49.5" customHeight="1" x14ac:dyDescent="0.2">
      <c r="A224" s="57"/>
      <c r="B224" s="72"/>
      <c r="C224" s="72"/>
      <c r="D224" s="45"/>
      <c r="E224" s="122"/>
      <c r="F224" s="707" t="s">
        <v>462</v>
      </c>
      <c r="G224" s="708"/>
      <c r="H224" s="817"/>
      <c r="I224" s="817"/>
      <c r="J224" s="817"/>
      <c r="K224" s="817"/>
      <c r="L224" s="817"/>
      <c r="M224" s="817"/>
      <c r="N224" s="817"/>
      <c r="O224" s="709" t="s">
        <v>406</v>
      </c>
      <c r="P224" s="709" t="s">
        <v>75</v>
      </c>
      <c r="Q224" s="710" t="s">
        <v>461</v>
      </c>
      <c r="R224" s="684">
        <v>7000000</v>
      </c>
      <c r="S224" s="711">
        <v>0</v>
      </c>
      <c r="T224" s="684">
        <f t="shared" si="13"/>
        <v>0</v>
      </c>
    </row>
    <row r="225" spans="1:20" s="4" customFormat="1" ht="38.25" customHeight="1" x14ac:dyDescent="0.2">
      <c r="A225" s="57"/>
      <c r="B225" s="72"/>
      <c r="C225" s="72"/>
      <c r="D225" s="45"/>
      <c r="E225" s="122"/>
      <c r="F225" s="676" t="s">
        <v>425</v>
      </c>
      <c r="G225" s="677"/>
      <c r="H225" s="677"/>
      <c r="I225" s="664"/>
      <c r="J225" s="664"/>
      <c r="K225" s="664"/>
      <c r="L225" s="664"/>
      <c r="M225" s="699"/>
      <c r="N225" s="699"/>
      <c r="O225" s="709" t="s">
        <v>406</v>
      </c>
      <c r="P225" s="695" t="s">
        <v>484</v>
      </c>
      <c r="Q225" s="696" t="s">
        <v>321</v>
      </c>
      <c r="R225" s="684">
        <f>R226</f>
        <v>1217300</v>
      </c>
      <c r="S225" s="711">
        <f>S226</f>
        <v>0</v>
      </c>
      <c r="T225" s="684">
        <f t="shared" si="13"/>
        <v>0</v>
      </c>
    </row>
    <row r="226" spans="1:20" s="4" customFormat="1" ht="37.5" customHeight="1" x14ac:dyDescent="0.2">
      <c r="A226" s="57"/>
      <c r="B226" s="72"/>
      <c r="C226" s="72"/>
      <c r="D226" s="45"/>
      <c r="E226" s="122"/>
      <c r="F226" s="676" t="s">
        <v>426</v>
      </c>
      <c r="G226" s="677"/>
      <c r="H226" s="678"/>
      <c r="I226" s="664"/>
      <c r="J226" s="664"/>
      <c r="K226" s="664"/>
      <c r="L226" s="664"/>
      <c r="M226" s="699"/>
      <c r="N226" s="699"/>
      <c r="O226" s="709" t="s">
        <v>406</v>
      </c>
      <c r="P226" s="695" t="s">
        <v>485</v>
      </c>
      <c r="Q226" s="696" t="s">
        <v>321</v>
      </c>
      <c r="R226" s="684">
        <f>R228</f>
        <v>1217300</v>
      </c>
      <c r="S226" s="711">
        <f>S228</f>
        <v>0</v>
      </c>
      <c r="T226" s="684">
        <f t="shared" si="13"/>
        <v>0</v>
      </c>
    </row>
    <row r="227" spans="1:20" s="4" customFormat="1" ht="46.5" customHeight="1" x14ac:dyDescent="0.2">
      <c r="A227" s="57"/>
      <c r="B227" s="72"/>
      <c r="C227" s="72"/>
      <c r="D227" s="45"/>
      <c r="E227" s="122"/>
      <c r="F227" s="690" t="s">
        <v>207</v>
      </c>
      <c r="G227" s="814"/>
      <c r="H227" s="678"/>
      <c r="I227" s="664"/>
      <c r="J227" s="664"/>
      <c r="K227" s="664"/>
      <c r="L227" s="664"/>
      <c r="M227" s="699"/>
      <c r="N227" s="699"/>
      <c r="O227" s="709" t="s">
        <v>406</v>
      </c>
      <c r="P227" s="695" t="s">
        <v>39</v>
      </c>
      <c r="Q227" s="696" t="s">
        <v>321</v>
      </c>
      <c r="R227" s="684">
        <f t="shared" ref="R227:S229" si="14">R228</f>
        <v>1217300</v>
      </c>
      <c r="S227" s="711">
        <f t="shared" si="14"/>
        <v>0</v>
      </c>
      <c r="T227" s="684">
        <f t="shared" si="13"/>
        <v>0</v>
      </c>
    </row>
    <row r="228" spans="1:20" s="4" customFormat="1" ht="49.5" customHeight="1" x14ac:dyDescent="0.2">
      <c r="A228" s="57"/>
      <c r="B228" s="72"/>
      <c r="C228" s="72"/>
      <c r="D228" s="45"/>
      <c r="E228" s="122"/>
      <c r="F228" s="707" t="s">
        <v>184</v>
      </c>
      <c r="G228" s="708"/>
      <c r="H228" s="699"/>
      <c r="I228" s="664"/>
      <c r="J228" s="664"/>
      <c r="K228" s="664"/>
      <c r="L228" s="664"/>
      <c r="M228" s="699"/>
      <c r="N228" s="699"/>
      <c r="O228" s="709" t="s">
        <v>406</v>
      </c>
      <c r="P228" s="709" t="s">
        <v>185</v>
      </c>
      <c r="Q228" s="710" t="s">
        <v>321</v>
      </c>
      <c r="R228" s="684">
        <f t="shared" si="14"/>
        <v>1217300</v>
      </c>
      <c r="S228" s="711">
        <f t="shared" si="14"/>
        <v>0</v>
      </c>
      <c r="T228" s="684">
        <f t="shared" si="13"/>
        <v>0</v>
      </c>
    </row>
    <row r="229" spans="1:20" s="4" customFormat="1" ht="40.5" customHeight="1" x14ac:dyDescent="0.2">
      <c r="A229" s="57"/>
      <c r="B229" s="72"/>
      <c r="C229" s="72"/>
      <c r="D229" s="45"/>
      <c r="E229" s="122"/>
      <c r="F229" s="707" t="s">
        <v>393</v>
      </c>
      <c r="G229" s="708"/>
      <c r="H229" s="699"/>
      <c r="I229" s="664"/>
      <c r="J229" s="664"/>
      <c r="K229" s="664"/>
      <c r="L229" s="664"/>
      <c r="M229" s="699"/>
      <c r="N229" s="699"/>
      <c r="O229" s="709" t="s">
        <v>406</v>
      </c>
      <c r="P229" s="709" t="s">
        <v>185</v>
      </c>
      <c r="Q229" s="710" t="s">
        <v>392</v>
      </c>
      <c r="R229" s="684">
        <f t="shared" si="14"/>
        <v>1217300</v>
      </c>
      <c r="S229" s="711">
        <f t="shared" si="14"/>
        <v>0</v>
      </c>
      <c r="T229" s="684">
        <f t="shared" si="13"/>
        <v>0</v>
      </c>
    </row>
    <row r="230" spans="1:20" s="4" customFormat="1" ht="49.5" customHeight="1" x14ac:dyDescent="0.2">
      <c r="A230" s="57"/>
      <c r="B230" s="72"/>
      <c r="C230" s="72"/>
      <c r="D230" s="45"/>
      <c r="E230" s="122"/>
      <c r="F230" s="707" t="s">
        <v>462</v>
      </c>
      <c r="G230" s="708"/>
      <c r="H230" s="699"/>
      <c r="I230" s="664"/>
      <c r="J230" s="664"/>
      <c r="K230" s="664"/>
      <c r="L230" s="664"/>
      <c r="M230" s="699"/>
      <c r="N230" s="699"/>
      <c r="O230" s="709" t="s">
        <v>406</v>
      </c>
      <c r="P230" s="709" t="s">
        <v>185</v>
      </c>
      <c r="Q230" s="710" t="s">
        <v>461</v>
      </c>
      <c r="R230" s="684">
        <f>1766300-549000</f>
        <v>1217300</v>
      </c>
      <c r="S230" s="711">
        <v>0</v>
      </c>
      <c r="T230" s="684">
        <f t="shared" si="13"/>
        <v>0</v>
      </c>
    </row>
    <row r="231" spans="1:20" s="4" customFormat="1" ht="32.25" customHeight="1" x14ac:dyDescent="0.2">
      <c r="A231" s="49"/>
      <c r="B231" s="646"/>
      <c r="C231" s="646"/>
      <c r="D231" s="45" t="s">
        <v>357</v>
      </c>
      <c r="E231" s="122"/>
      <c r="F231" s="662" t="s">
        <v>402</v>
      </c>
      <c r="G231" s="663"/>
      <c r="H231" s="664" t="e">
        <f>#REF!+#REF!+#REF!+#REF!+#REF!+#REF!+#REF!</f>
        <v>#REF!</v>
      </c>
      <c r="I231" s="664" t="e">
        <f>#REF!+#REF!+#REF!+#REF!+#REF!+#REF!+#REF!</f>
        <v>#REF!</v>
      </c>
      <c r="J231" s="664" t="e">
        <f>#REF!+#REF!+#REF!+#REF!+#REF!+#REF!+#REF!</f>
        <v>#REF!</v>
      </c>
      <c r="K231" s="664" t="e">
        <f>#REF!+#REF!+#REF!+#REF!+#REF!+#REF!+#REF!</f>
        <v>#REF!</v>
      </c>
      <c r="L231" s="664" t="e">
        <f>#REF!+#REF!+#REF!+#REF!+#REF!+#REF!+#REF!</f>
        <v>#REF!</v>
      </c>
      <c r="M231" s="664" t="e">
        <f>#REF!+#REF!+#REF!+#REF!+#REF!+#REF!+#REF!</f>
        <v>#REF!</v>
      </c>
      <c r="N231" s="664" t="e">
        <f>#REF!+#REF!+#REF!+#REF!+#REF!+#REF!+#REF!</f>
        <v>#REF!</v>
      </c>
      <c r="O231" s="665" t="s">
        <v>358</v>
      </c>
      <c r="P231" s="665" t="s">
        <v>486</v>
      </c>
      <c r="Q231" s="666" t="s">
        <v>321</v>
      </c>
      <c r="R231" s="693">
        <f>R232</f>
        <v>2327800</v>
      </c>
      <c r="S231" s="694">
        <f>S232</f>
        <v>1535887.76</v>
      </c>
      <c r="T231" s="675">
        <f t="shared" si="13"/>
        <v>65.980228541970959</v>
      </c>
    </row>
    <row r="232" spans="1:20" s="4" customFormat="1" ht="32.25" customHeight="1" x14ac:dyDescent="0.2">
      <c r="A232" s="49"/>
      <c r="B232" s="130"/>
      <c r="C232" s="130"/>
      <c r="D232" s="45"/>
      <c r="E232" s="122"/>
      <c r="F232" s="676" t="s">
        <v>425</v>
      </c>
      <c r="G232" s="677"/>
      <c r="H232" s="677"/>
      <c r="I232" s="664"/>
      <c r="J232" s="664"/>
      <c r="K232" s="664"/>
      <c r="L232" s="664"/>
      <c r="M232" s="664"/>
      <c r="N232" s="664"/>
      <c r="O232" s="695" t="s">
        <v>358</v>
      </c>
      <c r="P232" s="695" t="s">
        <v>484</v>
      </c>
      <c r="Q232" s="696" t="s">
        <v>321</v>
      </c>
      <c r="R232" s="697">
        <f>R233</f>
        <v>2327800</v>
      </c>
      <c r="S232" s="698">
        <f>S233</f>
        <v>1535887.76</v>
      </c>
      <c r="T232" s="684">
        <f t="shared" si="13"/>
        <v>65.980228541970959</v>
      </c>
    </row>
    <row r="233" spans="1:20" s="4" customFormat="1" ht="32.25" customHeight="1" x14ac:dyDescent="0.2">
      <c r="A233" s="49"/>
      <c r="B233" s="130"/>
      <c r="C233" s="130"/>
      <c r="D233" s="45"/>
      <c r="E233" s="122"/>
      <c r="F233" s="676" t="s">
        <v>426</v>
      </c>
      <c r="G233" s="677"/>
      <c r="H233" s="678"/>
      <c r="I233" s="664"/>
      <c r="J233" s="664"/>
      <c r="K233" s="664"/>
      <c r="L233" s="664"/>
      <c r="M233" s="664"/>
      <c r="N233" s="664"/>
      <c r="O233" s="695" t="s">
        <v>358</v>
      </c>
      <c r="P233" s="695" t="s">
        <v>485</v>
      </c>
      <c r="Q233" s="696" t="s">
        <v>321</v>
      </c>
      <c r="R233" s="697">
        <f>R235</f>
        <v>2327800</v>
      </c>
      <c r="S233" s="698">
        <f>S235</f>
        <v>1535887.76</v>
      </c>
      <c r="T233" s="684">
        <f t="shared" si="13"/>
        <v>65.980228541970959</v>
      </c>
    </row>
    <row r="234" spans="1:20" s="4" customFormat="1" ht="48" customHeight="1" x14ac:dyDescent="0.2">
      <c r="A234" s="49"/>
      <c r="B234" s="130"/>
      <c r="C234" s="130"/>
      <c r="D234" s="45"/>
      <c r="E234" s="122"/>
      <c r="F234" s="783" t="s">
        <v>50</v>
      </c>
      <c r="G234" s="784"/>
      <c r="H234" s="678"/>
      <c r="I234" s="664"/>
      <c r="J234" s="664"/>
      <c r="K234" s="664"/>
      <c r="L234" s="664"/>
      <c r="M234" s="664"/>
      <c r="N234" s="664"/>
      <c r="O234" s="695" t="s">
        <v>358</v>
      </c>
      <c r="P234" s="695" t="s">
        <v>39</v>
      </c>
      <c r="Q234" s="696" t="s">
        <v>321</v>
      </c>
      <c r="R234" s="697">
        <f t="shared" ref="R234:S236" si="15">R235</f>
        <v>2327800</v>
      </c>
      <c r="S234" s="698">
        <f t="shared" si="15"/>
        <v>1535887.76</v>
      </c>
      <c r="T234" s="684">
        <f t="shared" si="13"/>
        <v>65.980228541970959</v>
      </c>
    </row>
    <row r="235" spans="1:20" s="4" customFormat="1" ht="54" customHeight="1" x14ac:dyDescent="0.2">
      <c r="A235" s="49"/>
      <c r="B235" s="130"/>
      <c r="C235" s="130"/>
      <c r="D235" s="45"/>
      <c r="E235" s="122"/>
      <c r="F235" s="722" t="s">
        <v>445</v>
      </c>
      <c r="G235" s="723"/>
      <c r="H235" s="699"/>
      <c r="I235" s="699"/>
      <c r="J235" s="699"/>
      <c r="K235" s="699"/>
      <c r="L235" s="699"/>
      <c r="M235" s="699"/>
      <c r="N235" s="699"/>
      <c r="O235" s="695" t="s">
        <v>358</v>
      </c>
      <c r="P235" s="695" t="s">
        <v>186</v>
      </c>
      <c r="Q235" s="696" t="s">
        <v>321</v>
      </c>
      <c r="R235" s="697">
        <f t="shared" si="15"/>
        <v>2327800</v>
      </c>
      <c r="S235" s="698">
        <f t="shared" si="15"/>
        <v>1535887.76</v>
      </c>
      <c r="T235" s="684">
        <f t="shared" si="13"/>
        <v>65.980228541970959</v>
      </c>
    </row>
    <row r="236" spans="1:20" s="4" customFormat="1" ht="36.75" customHeight="1" x14ac:dyDescent="0.2">
      <c r="A236" s="49"/>
      <c r="B236" s="130"/>
      <c r="C236" s="130"/>
      <c r="D236" s="45"/>
      <c r="E236" s="122"/>
      <c r="F236" s="686" t="s">
        <v>393</v>
      </c>
      <c r="G236" s="738"/>
      <c r="H236" s="699"/>
      <c r="I236" s="699"/>
      <c r="J236" s="699"/>
      <c r="K236" s="699"/>
      <c r="L236" s="699"/>
      <c r="M236" s="699"/>
      <c r="N236" s="699"/>
      <c r="O236" s="695" t="s">
        <v>358</v>
      </c>
      <c r="P236" s="695" t="s">
        <v>186</v>
      </c>
      <c r="Q236" s="696" t="s">
        <v>392</v>
      </c>
      <c r="R236" s="697">
        <f t="shared" si="15"/>
        <v>2327800</v>
      </c>
      <c r="S236" s="698">
        <f t="shared" si="15"/>
        <v>1535887.76</v>
      </c>
      <c r="T236" s="684">
        <f t="shared" si="13"/>
        <v>65.980228541970959</v>
      </c>
    </row>
    <row r="237" spans="1:20" s="4" customFormat="1" ht="36.75" customHeight="1" x14ac:dyDescent="0.2">
      <c r="A237" s="222"/>
      <c r="B237" s="167"/>
      <c r="C237" s="167"/>
      <c r="D237" s="45"/>
      <c r="E237" s="122"/>
      <c r="F237" s="686" t="s">
        <v>462</v>
      </c>
      <c r="G237" s="687"/>
      <c r="H237" s="699"/>
      <c r="I237" s="699"/>
      <c r="J237" s="699"/>
      <c r="K237" s="699"/>
      <c r="L237" s="699"/>
      <c r="M237" s="699"/>
      <c r="N237" s="699"/>
      <c r="O237" s="695" t="s">
        <v>358</v>
      </c>
      <c r="P237" s="695" t="s">
        <v>186</v>
      </c>
      <c r="Q237" s="696" t="s">
        <v>461</v>
      </c>
      <c r="R237" s="697">
        <f>890000+1437800</f>
        <v>2327800</v>
      </c>
      <c r="S237" s="698">
        <v>1535887.76</v>
      </c>
      <c r="T237" s="684">
        <f t="shared" si="13"/>
        <v>65.980228541970959</v>
      </c>
    </row>
    <row r="238" spans="1:20" s="54" customFormat="1" ht="28.5" customHeight="1" x14ac:dyDescent="0.2">
      <c r="A238" s="52"/>
      <c r="B238" s="648"/>
      <c r="C238" s="648"/>
      <c r="D238" s="53"/>
      <c r="E238" s="123"/>
      <c r="F238" s="662" t="s">
        <v>305</v>
      </c>
      <c r="G238" s="663"/>
      <c r="H238" s="664" t="e">
        <f>#REF!+#REF!+#REF!+#REF!+H231</f>
        <v>#REF!</v>
      </c>
      <c r="I238" s="664" t="e">
        <f>#REF!+#REF!+#REF!+#REF!+I231</f>
        <v>#REF!</v>
      </c>
      <c r="J238" s="664" t="e">
        <f>#REF!+#REF!+#REF!+#REF!+J231</f>
        <v>#REF!</v>
      </c>
      <c r="K238" s="664" t="e">
        <f>#REF!+#REF!+#REF!+#REF!+K231</f>
        <v>#REF!</v>
      </c>
      <c r="L238" s="664" t="e">
        <f>#REF!+#REF!+#REF!+#REF!+L231</f>
        <v>#REF!</v>
      </c>
      <c r="M238" s="664" t="e">
        <f>#REF!+#REF!+#REF!+#REF!+M231</f>
        <v>#REF!</v>
      </c>
      <c r="N238" s="664" t="e">
        <f>#REF!+#REF!+#REF!+#REF!+N231</f>
        <v>#REF!</v>
      </c>
      <c r="O238" s="665" t="s">
        <v>354</v>
      </c>
      <c r="P238" s="665" t="s">
        <v>486</v>
      </c>
      <c r="Q238" s="666" t="s">
        <v>321</v>
      </c>
      <c r="R238" s="773">
        <f>R231+R210+R194+R177+R184</f>
        <v>31100776.390000001</v>
      </c>
      <c r="S238" s="774">
        <f>S231+S210+S194+S177+S184</f>
        <v>3329846.3200000003</v>
      </c>
      <c r="T238" s="675">
        <f t="shared" si="13"/>
        <v>10.706634066764531</v>
      </c>
    </row>
    <row r="239" spans="1:20" s="21" customFormat="1" ht="34.5" customHeight="1" x14ac:dyDescent="0.2">
      <c r="A239" s="20" t="s">
        <v>352</v>
      </c>
      <c r="B239" s="60"/>
      <c r="C239" s="61" t="s">
        <v>353</v>
      </c>
      <c r="D239" s="62" t="s">
        <v>351</v>
      </c>
      <c r="E239" s="119"/>
      <c r="F239" s="662" t="s">
        <v>359</v>
      </c>
      <c r="G239" s="663"/>
      <c r="H239" s="664"/>
      <c r="I239" s="664"/>
      <c r="J239" s="664"/>
      <c r="K239" s="664"/>
      <c r="L239" s="664"/>
      <c r="M239" s="699"/>
      <c r="N239" s="699">
        <f>M239-H239</f>
        <v>0</v>
      </c>
      <c r="O239" s="665" t="s">
        <v>351</v>
      </c>
      <c r="P239" s="665"/>
      <c r="Q239" s="666"/>
      <c r="R239" s="700"/>
      <c r="S239" s="701"/>
      <c r="T239" s="675"/>
    </row>
    <row r="240" spans="1:20" s="4" customFormat="1" ht="18.75" customHeight="1" x14ac:dyDescent="0.2">
      <c r="A240" s="64"/>
      <c r="B240" s="65"/>
      <c r="C240" s="66"/>
      <c r="D240" s="45" t="s">
        <v>360</v>
      </c>
      <c r="E240" s="122"/>
      <c r="F240" s="820" t="s">
        <v>403</v>
      </c>
      <c r="G240" s="820"/>
      <c r="H240" s="664" t="e">
        <f>#REF!</f>
        <v>#REF!</v>
      </c>
      <c r="I240" s="664" t="e">
        <f>#REF!</f>
        <v>#REF!</v>
      </c>
      <c r="J240" s="664" t="e">
        <f>#REF!</f>
        <v>#REF!</v>
      </c>
      <c r="K240" s="664" t="e">
        <f>#REF!</f>
        <v>#REF!</v>
      </c>
      <c r="L240" s="664" t="e">
        <f>#REF!</f>
        <v>#REF!</v>
      </c>
      <c r="M240" s="664" t="e">
        <f>#REF!</f>
        <v>#REF!</v>
      </c>
      <c r="N240" s="664" t="e">
        <f>#REF!</f>
        <v>#REF!</v>
      </c>
      <c r="O240" s="665" t="s">
        <v>360</v>
      </c>
      <c r="P240" s="665" t="s">
        <v>486</v>
      </c>
      <c r="Q240" s="666" t="s">
        <v>321</v>
      </c>
      <c r="R240" s="773">
        <f>R241+R252</f>
        <v>8430776.2100000009</v>
      </c>
      <c r="S240" s="774">
        <f>S241+S252</f>
        <v>4446467.6399999997</v>
      </c>
      <c r="T240" s="675">
        <f t="shared" si="13"/>
        <v>52.740904624249296</v>
      </c>
    </row>
    <row r="241" spans="1:20" s="4" customFormat="1" ht="66" customHeight="1" x14ac:dyDescent="0.2">
      <c r="A241" s="64"/>
      <c r="B241" s="65"/>
      <c r="C241" s="66"/>
      <c r="D241" s="45"/>
      <c r="E241" s="122"/>
      <c r="F241" s="722" t="s">
        <v>191</v>
      </c>
      <c r="G241" s="723"/>
      <c r="H241" s="699"/>
      <c r="I241" s="699"/>
      <c r="J241" s="699"/>
      <c r="K241" s="699"/>
      <c r="L241" s="699"/>
      <c r="M241" s="699"/>
      <c r="N241" s="699"/>
      <c r="O241" s="695" t="s">
        <v>360</v>
      </c>
      <c r="P241" s="695" t="s">
        <v>499</v>
      </c>
      <c r="Q241" s="696" t="s">
        <v>321</v>
      </c>
      <c r="R241" s="777">
        <f>R242+R249</f>
        <v>8130776.21</v>
      </c>
      <c r="S241" s="778">
        <f>S242+S249</f>
        <v>4346467.6399999997</v>
      </c>
      <c r="T241" s="684">
        <f t="shared" si="13"/>
        <v>53.456982798939926</v>
      </c>
    </row>
    <row r="242" spans="1:20" s="4" customFormat="1" ht="50.25" customHeight="1" x14ac:dyDescent="0.2">
      <c r="A242" s="64"/>
      <c r="B242" s="65"/>
      <c r="C242" s="66"/>
      <c r="D242" s="45"/>
      <c r="E242" s="122"/>
      <c r="F242" s="690" t="s">
        <v>455</v>
      </c>
      <c r="G242" s="821"/>
      <c r="H242" s="699"/>
      <c r="I242" s="699"/>
      <c r="J242" s="699"/>
      <c r="K242" s="699"/>
      <c r="L242" s="699"/>
      <c r="M242" s="699"/>
      <c r="N242" s="699"/>
      <c r="O242" s="695" t="s">
        <v>360</v>
      </c>
      <c r="P242" s="695" t="s">
        <v>498</v>
      </c>
      <c r="Q242" s="696" t="s">
        <v>321</v>
      </c>
      <c r="R242" s="777">
        <f>R244</f>
        <v>4882776.21</v>
      </c>
      <c r="S242" s="778">
        <f>S244</f>
        <v>2929317.75</v>
      </c>
      <c r="T242" s="684">
        <f t="shared" si="13"/>
        <v>59.992873398553726</v>
      </c>
    </row>
    <row r="243" spans="1:20" s="4" customFormat="1" ht="48" customHeight="1" x14ac:dyDescent="0.2">
      <c r="A243" s="64"/>
      <c r="B243" s="65"/>
      <c r="C243" s="66"/>
      <c r="D243" s="45"/>
      <c r="E243" s="122"/>
      <c r="F243" s="690" t="s">
        <v>193</v>
      </c>
      <c r="G243" s="814"/>
      <c r="H243" s="699"/>
      <c r="I243" s="699"/>
      <c r="J243" s="699"/>
      <c r="K243" s="699"/>
      <c r="L243" s="699"/>
      <c r="M243" s="699"/>
      <c r="N243" s="699"/>
      <c r="O243" s="695" t="s">
        <v>360</v>
      </c>
      <c r="P243" s="695" t="s">
        <v>192</v>
      </c>
      <c r="Q243" s="696" t="s">
        <v>321</v>
      </c>
      <c r="R243" s="777">
        <f t="shared" ref="R243:S245" si="16">R244</f>
        <v>4882776.21</v>
      </c>
      <c r="S243" s="778">
        <f t="shared" si="16"/>
        <v>2929317.75</v>
      </c>
      <c r="T243" s="684">
        <f t="shared" si="13"/>
        <v>59.992873398553726</v>
      </c>
    </row>
    <row r="244" spans="1:20" s="4" customFormat="1" ht="32.25" customHeight="1" x14ac:dyDescent="0.2">
      <c r="A244" s="64"/>
      <c r="B244" s="65"/>
      <c r="C244" s="66"/>
      <c r="D244" s="45"/>
      <c r="E244" s="122"/>
      <c r="F244" s="690" t="s">
        <v>243</v>
      </c>
      <c r="G244" s="814"/>
      <c r="H244" s="699"/>
      <c r="I244" s="699"/>
      <c r="J244" s="699"/>
      <c r="K244" s="699"/>
      <c r="L244" s="699"/>
      <c r="M244" s="699"/>
      <c r="N244" s="699"/>
      <c r="O244" s="695" t="s">
        <v>360</v>
      </c>
      <c r="P244" s="695" t="s">
        <v>194</v>
      </c>
      <c r="Q244" s="696" t="s">
        <v>321</v>
      </c>
      <c r="R244" s="777">
        <f t="shared" si="16"/>
        <v>4882776.21</v>
      </c>
      <c r="S244" s="778">
        <f t="shared" si="16"/>
        <v>2929317.75</v>
      </c>
      <c r="T244" s="684">
        <f t="shared" si="13"/>
        <v>59.992873398553726</v>
      </c>
    </row>
    <row r="245" spans="1:20" s="4" customFormat="1" ht="36.75" customHeight="1" x14ac:dyDescent="0.2">
      <c r="A245" s="64"/>
      <c r="B245" s="65"/>
      <c r="C245" s="66"/>
      <c r="D245" s="45"/>
      <c r="E245" s="122"/>
      <c r="F245" s="686" t="s">
        <v>393</v>
      </c>
      <c r="G245" s="687"/>
      <c r="H245" s="699"/>
      <c r="I245" s="699"/>
      <c r="J245" s="699"/>
      <c r="K245" s="699"/>
      <c r="L245" s="699"/>
      <c r="M245" s="699"/>
      <c r="N245" s="699"/>
      <c r="O245" s="695" t="s">
        <v>360</v>
      </c>
      <c r="P245" s="695" t="s">
        <v>194</v>
      </c>
      <c r="Q245" s="696" t="s">
        <v>392</v>
      </c>
      <c r="R245" s="777">
        <f t="shared" si="16"/>
        <v>4882776.21</v>
      </c>
      <c r="S245" s="778">
        <f t="shared" si="16"/>
        <v>2929317.75</v>
      </c>
      <c r="T245" s="684">
        <f t="shared" si="13"/>
        <v>59.992873398553726</v>
      </c>
    </row>
    <row r="246" spans="1:20" s="4" customFormat="1" ht="51.75" customHeight="1" x14ac:dyDescent="0.2">
      <c r="A246" s="64"/>
      <c r="B246" s="65"/>
      <c r="C246" s="66"/>
      <c r="D246" s="45"/>
      <c r="E246" s="122"/>
      <c r="F246" s="686" t="s">
        <v>462</v>
      </c>
      <c r="G246" s="687"/>
      <c r="H246" s="699"/>
      <c r="I246" s="699"/>
      <c r="J246" s="699"/>
      <c r="K246" s="699"/>
      <c r="L246" s="699"/>
      <c r="M246" s="699"/>
      <c r="N246" s="699"/>
      <c r="O246" s="695" t="s">
        <v>360</v>
      </c>
      <c r="P246" s="695" t="s">
        <v>194</v>
      </c>
      <c r="Q246" s="696" t="s">
        <v>461</v>
      </c>
      <c r="R246" s="697">
        <v>4882776.21</v>
      </c>
      <c r="S246" s="698">
        <v>2929317.75</v>
      </c>
      <c r="T246" s="684">
        <f t="shared" si="13"/>
        <v>59.992873398553726</v>
      </c>
    </row>
    <row r="247" spans="1:20" s="4" customFormat="1" ht="36.75" customHeight="1" x14ac:dyDescent="0.2">
      <c r="A247" s="64"/>
      <c r="B247" s="65"/>
      <c r="C247" s="66"/>
      <c r="D247" s="45"/>
      <c r="E247" s="122"/>
      <c r="F247" s="686" t="s">
        <v>183</v>
      </c>
      <c r="G247" s="687"/>
      <c r="H247" s="699"/>
      <c r="I247" s="699"/>
      <c r="J247" s="699"/>
      <c r="K247" s="699"/>
      <c r="L247" s="699"/>
      <c r="M247" s="699"/>
      <c r="N247" s="699"/>
      <c r="O247" s="695" t="s">
        <v>360</v>
      </c>
      <c r="P247" s="695" t="s">
        <v>500</v>
      </c>
      <c r="Q247" s="696" t="s">
        <v>321</v>
      </c>
      <c r="R247" s="777">
        <f>R249</f>
        <v>3248000</v>
      </c>
      <c r="S247" s="778">
        <f>S249</f>
        <v>1417149.89</v>
      </c>
      <c r="T247" s="684">
        <f t="shared" si="13"/>
        <v>43.63146213054187</v>
      </c>
    </row>
    <row r="248" spans="1:20" s="4" customFormat="1" ht="49.5" customHeight="1" x14ac:dyDescent="0.2">
      <c r="A248" s="64"/>
      <c r="B248" s="65"/>
      <c r="C248" s="66"/>
      <c r="D248" s="45"/>
      <c r="E248" s="122"/>
      <c r="F248" s="690" t="s">
        <v>193</v>
      </c>
      <c r="G248" s="814"/>
      <c r="H248" s="699"/>
      <c r="I248" s="699"/>
      <c r="J248" s="699"/>
      <c r="K248" s="699"/>
      <c r="L248" s="699"/>
      <c r="M248" s="699"/>
      <c r="N248" s="699"/>
      <c r="O248" s="695" t="s">
        <v>360</v>
      </c>
      <c r="P248" s="695" t="s">
        <v>195</v>
      </c>
      <c r="Q248" s="696" t="s">
        <v>321</v>
      </c>
      <c r="R248" s="777">
        <f t="shared" ref="R248:S250" si="17">R249</f>
        <v>3248000</v>
      </c>
      <c r="S248" s="778">
        <f t="shared" si="17"/>
        <v>1417149.89</v>
      </c>
      <c r="T248" s="684">
        <f t="shared" si="13"/>
        <v>43.63146213054187</v>
      </c>
    </row>
    <row r="249" spans="1:20" s="4" customFormat="1" ht="80.25" customHeight="1" x14ac:dyDescent="0.2">
      <c r="A249" s="64"/>
      <c r="B249" s="65"/>
      <c r="C249" s="66"/>
      <c r="D249" s="45"/>
      <c r="E249" s="122"/>
      <c r="F249" s="722" t="s">
        <v>489</v>
      </c>
      <c r="G249" s="822"/>
      <c r="H249" s="699"/>
      <c r="I249" s="699"/>
      <c r="J249" s="699"/>
      <c r="K249" s="699"/>
      <c r="L249" s="699"/>
      <c r="M249" s="699"/>
      <c r="N249" s="699"/>
      <c r="O249" s="695" t="s">
        <v>360</v>
      </c>
      <c r="P249" s="695" t="s">
        <v>196</v>
      </c>
      <c r="Q249" s="696" t="s">
        <v>321</v>
      </c>
      <c r="R249" s="777">
        <f t="shared" si="17"/>
        <v>3248000</v>
      </c>
      <c r="S249" s="778">
        <f t="shared" si="17"/>
        <v>1417149.89</v>
      </c>
      <c r="T249" s="684">
        <f t="shared" si="13"/>
        <v>43.63146213054187</v>
      </c>
    </row>
    <row r="250" spans="1:20" s="4" customFormat="1" ht="39" customHeight="1" x14ac:dyDescent="0.2">
      <c r="A250" s="64"/>
      <c r="B250" s="65"/>
      <c r="C250" s="66"/>
      <c r="D250" s="45"/>
      <c r="E250" s="122"/>
      <c r="F250" s="686" t="s">
        <v>393</v>
      </c>
      <c r="G250" s="687"/>
      <c r="H250" s="699"/>
      <c r="I250" s="699"/>
      <c r="J250" s="699"/>
      <c r="K250" s="699"/>
      <c r="L250" s="699"/>
      <c r="M250" s="699"/>
      <c r="N250" s="699"/>
      <c r="O250" s="695" t="s">
        <v>360</v>
      </c>
      <c r="P250" s="695" t="s">
        <v>196</v>
      </c>
      <c r="Q250" s="696" t="s">
        <v>392</v>
      </c>
      <c r="R250" s="777">
        <f t="shared" si="17"/>
        <v>3248000</v>
      </c>
      <c r="S250" s="778">
        <f t="shared" si="17"/>
        <v>1417149.89</v>
      </c>
      <c r="T250" s="684">
        <f t="shared" si="13"/>
        <v>43.63146213054187</v>
      </c>
    </row>
    <row r="251" spans="1:20" s="4" customFormat="1" ht="49.5" customHeight="1" x14ac:dyDescent="0.2">
      <c r="A251" s="64"/>
      <c r="B251" s="65"/>
      <c r="C251" s="66"/>
      <c r="D251" s="45"/>
      <c r="E251" s="122"/>
      <c r="F251" s="686" t="s">
        <v>462</v>
      </c>
      <c r="G251" s="687"/>
      <c r="H251" s="699"/>
      <c r="I251" s="699"/>
      <c r="J251" s="699"/>
      <c r="K251" s="699"/>
      <c r="L251" s="699"/>
      <c r="M251" s="699"/>
      <c r="N251" s="699"/>
      <c r="O251" s="695" t="s">
        <v>360</v>
      </c>
      <c r="P251" s="695" t="s">
        <v>196</v>
      </c>
      <c r="Q251" s="696" t="s">
        <v>461</v>
      </c>
      <c r="R251" s="777">
        <v>3248000</v>
      </c>
      <c r="S251" s="778">
        <v>1417149.89</v>
      </c>
      <c r="T251" s="684">
        <f t="shared" si="13"/>
        <v>43.63146213054187</v>
      </c>
    </row>
    <row r="252" spans="1:20" s="4" customFormat="1" ht="35.25" customHeight="1" x14ac:dyDescent="0.2">
      <c r="A252" s="64"/>
      <c r="B252" s="65"/>
      <c r="C252" s="66"/>
      <c r="D252" s="45"/>
      <c r="E252" s="122"/>
      <c r="F252" s="676" t="s">
        <v>425</v>
      </c>
      <c r="G252" s="677"/>
      <c r="H252" s="677"/>
      <c r="I252" s="699"/>
      <c r="J252" s="699"/>
      <c r="K252" s="699"/>
      <c r="L252" s="699"/>
      <c r="M252" s="699"/>
      <c r="N252" s="699"/>
      <c r="O252" s="695" t="s">
        <v>360</v>
      </c>
      <c r="P252" s="695" t="s">
        <v>484</v>
      </c>
      <c r="Q252" s="696" t="s">
        <v>321</v>
      </c>
      <c r="R252" s="777">
        <f t="shared" ref="R252:S256" si="18">R253</f>
        <v>300000</v>
      </c>
      <c r="S252" s="778">
        <f t="shared" si="18"/>
        <v>100000</v>
      </c>
      <c r="T252" s="684">
        <f t="shared" si="13"/>
        <v>33.333333333333329</v>
      </c>
    </row>
    <row r="253" spans="1:20" s="4" customFormat="1" ht="32.25" customHeight="1" x14ac:dyDescent="0.2">
      <c r="A253" s="64"/>
      <c r="B253" s="65"/>
      <c r="C253" s="66"/>
      <c r="D253" s="45"/>
      <c r="E253" s="122"/>
      <c r="F253" s="676" t="s">
        <v>426</v>
      </c>
      <c r="G253" s="677"/>
      <c r="H253" s="678"/>
      <c r="I253" s="699"/>
      <c r="J253" s="699"/>
      <c r="K253" s="699"/>
      <c r="L253" s="699"/>
      <c r="M253" s="699"/>
      <c r="N253" s="699"/>
      <c r="O253" s="695" t="s">
        <v>360</v>
      </c>
      <c r="P253" s="695" t="s">
        <v>485</v>
      </c>
      <c r="Q253" s="696" t="s">
        <v>321</v>
      </c>
      <c r="R253" s="777">
        <f t="shared" si="18"/>
        <v>300000</v>
      </c>
      <c r="S253" s="778">
        <f t="shared" si="18"/>
        <v>100000</v>
      </c>
      <c r="T253" s="684">
        <f t="shared" si="13"/>
        <v>33.333333333333329</v>
      </c>
    </row>
    <row r="254" spans="1:20" s="4" customFormat="1" ht="45.75" customHeight="1" x14ac:dyDescent="0.2">
      <c r="A254" s="64"/>
      <c r="B254" s="65"/>
      <c r="C254" s="66"/>
      <c r="D254" s="45"/>
      <c r="E254" s="122"/>
      <c r="F254" s="690" t="s">
        <v>114</v>
      </c>
      <c r="G254" s="823"/>
      <c r="H254" s="824"/>
      <c r="I254" s="699"/>
      <c r="J254" s="699"/>
      <c r="K254" s="699"/>
      <c r="L254" s="699"/>
      <c r="M254" s="699"/>
      <c r="N254" s="699"/>
      <c r="O254" s="695" t="s">
        <v>360</v>
      </c>
      <c r="P254" s="695" t="s">
        <v>39</v>
      </c>
      <c r="Q254" s="696" t="s">
        <v>321</v>
      </c>
      <c r="R254" s="777">
        <f t="shared" si="18"/>
        <v>300000</v>
      </c>
      <c r="S254" s="778">
        <f t="shared" si="18"/>
        <v>100000</v>
      </c>
      <c r="T254" s="684">
        <f t="shared" si="13"/>
        <v>33.333333333333329</v>
      </c>
    </row>
    <row r="255" spans="1:20" s="4" customFormat="1" ht="79.5" customHeight="1" x14ac:dyDescent="0.2">
      <c r="A255" s="64"/>
      <c r="B255" s="65"/>
      <c r="C255" s="66"/>
      <c r="D255" s="45"/>
      <c r="E255" s="122"/>
      <c r="F255" s="690" t="s">
        <v>115</v>
      </c>
      <c r="G255" s="825"/>
      <c r="H255" s="824"/>
      <c r="I255" s="699"/>
      <c r="J255" s="699"/>
      <c r="K255" s="699"/>
      <c r="L255" s="699"/>
      <c r="M255" s="699"/>
      <c r="N255" s="699"/>
      <c r="O255" s="695" t="s">
        <v>360</v>
      </c>
      <c r="P255" s="695" t="s">
        <v>116</v>
      </c>
      <c r="Q255" s="696" t="s">
        <v>321</v>
      </c>
      <c r="R255" s="777">
        <f t="shared" si="18"/>
        <v>300000</v>
      </c>
      <c r="S255" s="778">
        <f t="shared" si="18"/>
        <v>100000</v>
      </c>
      <c r="T255" s="684">
        <f t="shared" si="13"/>
        <v>33.333333333333329</v>
      </c>
    </row>
    <row r="256" spans="1:20" s="4" customFormat="1" ht="21.75" customHeight="1" x14ac:dyDescent="0.2">
      <c r="A256" s="64"/>
      <c r="B256" s="65"/>
      <c r="C256" s="66"/>
      <c r="D256" s="45"/>
      <c r="E256" s="122"/>
      <c r="F256" s="686" t="s">
        <v>395</v>
      </c>
      <c r="G256" s="687"/>
      <c r="H256" s="824"/>
      <c r="I256" s="699"/>
      <c r="J256" s="699"/>
      <c r="K256" s="699"/>
      <c r="L256" s="699"/>
      <c r="M256" s="699"/>
      <c r="N256" s="699"/>
      <c r="O256" s="695" t="s">
        <v>360</v>
      </c>
      <c r="P256" s="695" t="s">
        <v>116</v>
      </c>
      <c r="Q256" s="696" t="s">
        <v>396</v>
      </c>
      <c r="R256" s="777">
        <f t="shared" si="18"/>
        <v>300000</v>
      </c>
      <c r="S256" s="778">
        <f t="shared" si="18"/>
        <v>100000</v>
      </c>
      <c r="T256" s="684">
        <f t="shared" si="13"/>
        <v>33.333333333333329</v>
      </c>
    </row>
    <row r="257" spans="1:20" s="4" customFormat="1" ht="67.5" customHeight="1" x14ac:dyDescent="0.2">
      <c r="A257" s="64"/>
      <c r="B257" s="65"/>
      <c r="C257" s="66"/>
      <c r="D257" s="45"/>
      <c r="E257" s="122"/>
      <c r="F257" s="751" t="s">
        <v>479</v>
      </c>
      <c r="G257" s="808"/>
      <c r="H257" s="699"/>
      <c r="I257" s="699"/>
      <c r="J257" s="699"/>
      <c r="K257" s="699"/>
      <c r="L257" s="699"/>
      <c r="M257" s="699"/>
      <c r="N257" s="699"/>
      <c r="O257" s="695" t="s">
        <v>360</v>
      </c>
      <c r="P257" s="695" t="s">
        <v>116</v>
      </c>
      <c r="Q257" s="696" t="s">
        <v>453</v>
      </c>
      <c r="R257" s="777">
        <v>300000</v>
      </c>
      <c r="S257" s="778">
        <v>100000</v>
      </c>
      <c r="T257" s="684">
        <f t="shared" si="13"/>
        <v>33.333333333333329</v>
      </c>
    </row>
    <row r="258" spans="1:20" s="4" customFormat="1" ht="24" customHeight="1" x14ac:dyDescent="0.2">
      <c r="A258" s="56" t="s">
        <v>361</v>
      </c>
      <c r="B258" s="67"/>
      <c r="C258" s="68" t="s">
        <v>362</v>
      </c>
      <c r="D258" s="45" t="s">
        <v>363</v>
      </c>
      <c r="E258" s="122"/>
      <c r="F258" s="826" t="s">
        <v>404</v>
      </c>
      <c r="G258" s="820"/>
      <c r="H258" s="699" t="e">
        <f>#REF!+#REF!+#REF!+#REF!</f>
        <v>#REF!</v>
      </c>
      <c r="I258" s="699" t="e">
        <f>#REF!+#REF!+#REF!+#REF!</f>
        <v>#REF!</v>
      </c>
      <c r="J258" s="699" t="e">
        <f>#REF!+#REF!+#REF!+#REF!</f>
        <v>#REF!</v>
      </c>
      <c r="K258" s="699" t="e">
        <f>#REF!+#REF!+#REF!+#REF!</f>
        <v>#REF!</v>
      </c>
      <c r="L258" s="699" t="e">
        <f>#REF!+#REF!+#REF!+#REF!</f>
        <v>#REF!</v>
      </c>
      <c r="M258" s="699" t="e">
        <f>#REF!+#REF!+#REF!+#REF!</f>
        <v>#REF!</v>
      </c>
      <c r="N258" s="699" t="e">
        <f>#REF!+#REF!+#REF!+#REF!</f>
        <v>#REF!</v>
      </c>
      <c r="O258" s="665" t="s">
        <v>363</v>
      </c>
      <c r="P258" s="665" t="s">
        <v>486</v>
      </c>
      <c r="Q258" s="666" t="s">
        <v>321</v>
      </c>
      <c r="R258" s="773">
        <f>R259+R274+R265</f>
        <v>12202326.42</v>
      </c>
      <c r="S258" s="774">
        <f>S259+S274+S265</f>
        <v>1185431.6500000001</v>
      </c>
      <c r="T258" s="675">
        <f t="shared" si="13"/>
        <v>9.7148003519807506</v>
      </c>
    </row>
    <row r="259" spans="1:20" s="4" customFormat="1" ht="63.75" customHeight="1" x14ac:dyDescent="0.2">
      <c r="A259" s="152"/>
      <c r="B259" s="153"/>
      <c r="C259" s="154"/>
      <c r="D259" s="45"/>
      <c r="E259" s="122"/>
      <c r="F259" s="812" t="s">
        <v>197</v>
      </c>
      <c r="G259" s="827"/>
      <c r="H259" s="828"/>
      <c r="I259" s="699"/>
      <c r="J259" s="699"/>
      <c r="K259" s="699"/>
      <c r="L259" s="699"/>
      <c r="M259" s="699"/>
      <c r="N259" s="699"/>
      <c r="O259" s="695" t="s">
        <v>363</v>
      </c>
      <c r="P259" s="695" t="s">
        <v>501</v>
      </c>
      <c r="Q259" s="696" t="s">
        <v>321</v>
      </c>
      <c r="R259" s="777">
        <f>R260</f>
        <v>1915000</v>
      </c>
      <c r="S259" s="778">
        <f>S260</f>
        <v>56649.37</v>
      </c>
      <c r="T259" s="684">
        <f t="shared" si="13"/>
        <v>2.9581916449086165</v>
      </c>
    </row>
    <row r="260" spans="1:20" s="4" customFormat="1" ht="63" customHeight="1" x14ac:dyDescent="0.2">
      <c r="A260" s="152"/>
      <c r="B260" s="153"/>
      <c r="C260" s="154"/>
      <c r="D260" s="45"/>
      <c r="E260" s="122"/>
      <c r="F260" s="829" t="s">
        <v>199</v>
      </c>
      <c r="G260" s="830"/>
      <c r="H260" s="828"/>
      <c r="I260" s="699"/>
      <c r="J260" s="699"/>
      <c r="K260" s="699"/>
      <c r="L260" s="699"/>
      <c r="M260" s="699"/>
      <c r="N260" s="699"/>
      <c r="O260" s="709" t="s">
        <v>363</v>
      </c>
      <c r="P260" s="742" t="s">
        <v>520</v>
      </c>
      <c r="Q260" s="710" t="s">
        <v>321</v>
      </c>
      <c r="R260" s="781">
        <f>R262</f>
        <v>1915000</v>
      </c>
      <c r="S260" s="782">
        <f>S262</f>
        <v>56649.37</v>
      </c>
      <c r="T260" s="684">
        <f t="shared" si="13"/>
        <v>2.9581916449086165</v>
      </c>
    </row>
    <row r="261" spans="1:20" s="4" customFormat="1" ht="47.25" customHeight="1" x14ac:dyDescent="0.2">
      <c r="A261" s="152"/>
      <c r="B261" s="153"/>
      <c r="C261" s="154"/>
      <c r="D261" s="45"/>
      <c r="E261" s="122"/>
      <c r="F261" s="690" t="s">
        <v>198</v>
      </c>
      <c r="G261" s="823"/>
      <c r="H261" s="828"/>
      <c r="I261" s="699"/>
      <c r="J261" s="699"/>
      <c r="K261" s="699"/>
      <c r="L261" s="699"/>
      <c r="M261" s="699"/>
      <c r="N261" s="699"/>
      <c r="O261" s="709" t="s">
        <v>363</v>
      </c>
      <c r="P261" s="742" t="s">
        <v>200</v>
      </c>
      <c r="Q261" s="710" t="s">
        <v>321</v>
      </c>
      <c r="R261" s="781">
        <f t="shared" ref="R261:S263" si="19">R262</f>
        <v>1915000</v>
      </c>
      <c r="S261" s="782">
        <f t="shared" si="19"/>
        <v>56649.37</v>
      </c>
      <c r="T261" s="684">
        <f t="shared" si="13"/>
        <v>2.9581916449086165</v>
      </c>
    </row>
    <row r="262" spans="1:20" s="4" customFormat="1" ht="48.75" customHeight="1" x14ac:dyDescent="0.2">
      <c r="A262" s="152"/>
      <c r="B262" s="153"/>
      <c r="C262" s="154"/>
      <c r="D262" s="45"/>
      <c r="E262" s="122"/>
      <c r="F262" s="829" t="s">
        <v>241</v>
      </c>
      <c r="G262" s="830"/>
      <c r="H262" s="828"/>
      <c r="I262" s="699"/>
      <c r="J262" s="699"/>
      <c r="K262" s="699"/>
      <c r="L262" s="699"/>
      <c r="M262" s="699"/>
      <c r="N262" s="699"/>
      <c r="O262" s="709" t="s">
        <v>363</v>
      </c>
      <c r="P262" s="742" t="s">
        <v>201</v>
      </c>
      <c r="Q262" s="710" t="s">
        <v>321</v>
      </c>
      <c r="R262" s="781">
        <f t="shared" si="19"/>
        <v>1915000</v>
      </c>
      <c r="S262" s="782">
        <f t="shared" si="19"/>
        <v>56649.37</v>
      </c>
      <c r="T262" s="684">
        <f t="shared" si="13"/>
        <v>2.9581916449086165</v>
      </c>
    </row>
    <row r="263" spans="1:20" s="4" customFormat="1" ht="33" customHeight="1" x14ac:dyDescent="0.2">
      <c r="A263" s="152"/>
      <c r="B263" s="153"/>
      <c r="C263" s="154"/>
      <c r="D263" s="45"/>
      <c r="E263" s="122"/>
      <c r="F263" s="707" t="s">
        <v>393</v>
      </c>
      <c r="G263" s="708"/>
      <c r="H263" s="828"/>
      <c r="I263" s="699"/>
      <c r="J263" s="699"/>
      <c r="K263" s="699"/>
      <c r="L263" s="699"/>
      <c r="M263" s="699"/>
      <c r="N263" s="699"/>
      <c r="O263" s="709" t="s">
        <v>363</v>
      </c>
      <c r="P263" s="742" t="s">
        <v>201</v>
      </c>
      <c r="Q263" s="710" t="s">
        <v>392</v>
      </c>
      <c r="R263" s="781">
        <f t="shared" si="19"/>
        <v>1915000</v>
      </c>
      <c r="S263" s="782">
        <f t="shared" si="19"/>
        <v>56649.37</v>
      </c>
      <c r="T263" s="684">
        <f t="shared" si="13"/>
        <v>2.9581916449086165</v>
      </c>
    </row>
    <row r="264" spans="1:20" s="4" customFormat="1" ht="33" customHeight="1" x14ac:dyDescent="0.2">
      <c r="A264" s="152"/>
      <c r="B264" s="153"/>
      <c r="C264" s="154"/>
      <c r="D264" s="45"/>
      <c r="E264" s="122"/>
      <c r="F264" s="707" t="s">
        <v>462</v>
      </c>
      <c r="G264" s="708"/>
      <c r="H264" s="828"/>
      <c r="I264" s="699"/>
      <c r="J264" s="699"/>
      <c r="K264" s="699"/>
      <c r="L264" s="699"/>
      <c r="M264" s="699"/>
      <c r="N264" s="699"/>
      <c r="O264" s="709" t="s">
        <v>363</v>
      </c>
      <c r="P264" s="742" t="s">
        <v>201</v>
      </c>
      <c r="Q264" s="710" t="s">
        <v>461</v>
      </c>
      <c r="R264" s="781">
        <v>1915000</v>
      </c>
      <c r="S264" s="782">
        <v>56649.37</v>
      </c>
      <c r="T264" s="684">
        <f t="shared" si="13"/>
        <v>2.9581916449086165</v>
      </c>
    </row>
    <row r="265" spans="1:20" s="4" customFormat="1" ht="71.25" customHeight="1" x14ac:dyDescent="0.2">
      <c r="A265" s="152"/>
      <c r="B265" s="153"/>
      <c r="C265" s="154"/>
      <c r="D265" s="45"/>
      <c r="E265" s="122"/>
      <c r="F265" s="722" t="s">
        <v>191</v>
      </c>
      <c r="G265" s="723"/>
      <c r="H265" s="699"/>
      <c r="I265" s="699"/>
      <c r="J265" s="699"/>
      <c r="K265" s="699"/>
      <c r="L265" s="699"/>
      <c r="M265" s="699"/>
      <c r="N265" s="699"/>
      <c r="O265" s="709" t="s">
        <v>363</v>
      </c>
      <c r="P265" s="696" t="s">
        <v>499</v>
      </c>
      <c r="Q265" s="710" t="s">
        <v>321</v>
      </c>
      <c r="R265" s="781">
        <f>R266</f>
        <v>103093</v>
      </c>
      <c r="S265" s="782">
        <f>S266</f>
        <v>0</v>
      </c>
      <c r="T265" s="684">
        <f t="shared" si="13"/>
        <v>0</v>
      </c>
    </row>
    <row r="266" spans="1:20" s="4" customFormat="1" ht="33" customHeight="1" x14ac:dyDescent="0.2">
      <c r="A266" s="152"/>
      <c r="B266" s="153"/>
      <c r="C266" s="154"/>
      <c r="D266" s="45"/>
      <c r="E266" s="122"/>
      <c r="F266" s="686" t="s">
        <v>183</v>
      </c>
      <c r="G266" s="687"/>
      <c r="H266" s="699"/>
      <c r="I266" s="699"/>
      <c r="J266" s="699"/>
      <c r="K266" s="699"/>
      <c r="L266" s="699"/>
      <c r="M266" s="699"/>
      <c r="N266" s="699"/>
      <c r="O266" s="709" t="s">
        <v>363</v>
      </c>
      <c r="P266" s="696" t="s">
        <v>500</v>
      </c>
      <c r="Q266" s="710" t="s">
        <v>321</v>
      </c>
      <c r="R266" s="781">
        <f>R267</f>
        <v>103093</v>
      </c>
      <c r="S266" s="782">
        <f>S267</f>
        <v>0</v>
      </c>
      <c r="T266" s="684">
        <f t="shared" si="13"/>
        <v>0</v>
      </c>
    </row>
    <row r="267" spans="1:20" s="4" customFormat="1" ht="48.75" customHeight="1" x14ac:dyDescent="0.2">
      <c r="A267" s="152"/>
      <c r="B267" s="153"/>
      <c r="C267" s="154"/>
      <c r="D267" s="45"/>
      <c r="E267" s="122"/>
      <c r="F267" s="690" t="s">
        <v>198</v>
      </c>
      <c r="G267" s="814"/>
      <c r="H267" s="699"/>
      <c r="I267" s="699"/>
      <c r="J267" s="699"/>
      <c r="K267" s="699"/>
      <c r="L267" s="699"/>
      <c r="M267" s="699"/>
      <c r="N267" s="699"/>
      <c r="O267" s="709" t="s">
        <v>363</v>
      </c>
      <c r="P267" s="696" t="s">
        <v>195</v>
      </c>
      <c r="Q267" s="710" t="s">
        <v>321</v>
      </c>
      <c r="R267" s="781">
        <f>R268+R271</f>
        <v>103093</v>
      </c>
      <c r="S267" s="782">
        <f>S268+S271</f>
        <v>0</v>
      </c>
      <c r="T267" s="684">
        <f t="shared" si="13"/>
        <v>0</v>
      </c>
    </row>
    <row r="268" spans="1:20" s="4" customFormat="1" ht="68.25" customHeight="1" x14ac:dyDescent="0.2">
      <c r="A268" s="152"/>
      <c r="B268" s="153"/>
      <c r="C268" s="154"/>
      <c r="D268" s="45"/>
      <c r="E268" s="122"/>
      <c r="F268" s="707" t="s">
        <v>132</v>
      </c>
      <c r="G268" s="708"/>
      <c r="H268" s="697"/>
      <c r="I268" s="693"/>
      <c r="J268" s="693"/>
      <c r="K268" s="693"/>
      <c r="L268" s="693"/>
      <c r="M268" s="697"/>
      <c r="N268" s="697"/>
      <c r="O268" s="709" t="s">
        <v>363</v>
      </c>
      <c r="P268" s="710" t="s">
        <v>534</v>
      </c>
      <c r="Q268" s="710" t="s">
        <v>321</v>
      </c>
      <c r="R268" s="781">
        <f>R269</f>
        <v>100000</v>
      </c>
      <c r="S268" s="782">
        <f>S269</f>
        <v>0</v>
      </c>
      <c r="T268" s="684">
        <f t="shared" si="13"/>
        <v>0</v>
      </c>
    </row>
    <row r="269" spans="1:20" s="4" customFormat="1" ht="26.25" customHeight="1" x14ac:dyDescent="0.2">
      <c r="A269" s="152"/>
      <c r="B269" s="153"/>
      <c r="C269" s="154"/>
      <c r="D269" s="45"/>
      <c r="E269" s="122"/>
      <c r="F269" s="686" t="s">
        <v>395</v>
      </c>
      <c r="G269" s="687"/>
      <c r="H269" s="828"/>
      <c r="I269" s="699"/>
      <c r="J269" s="699"/>
      <c r="K269" s="699"/>
      <c r="L269" s="699"/>
      <c r="M269" s="699"/>
      <c r="N269" s="699"/>
      <c r="O269" s="709" t="s">
        <v>363</v>
      </c>
      <c r="P269" s="710" t="s">
        <v>534</v>
      </c>
      <c r="Q269" s="710" t="s">
        <v>396</v>
      </c>
      <c r="R269" s="781">
        <f>R270</f>
        <v>100000</v>
      </c>
      <c r="S269" s="782">
        <f>S270</f>
        <v>0</v>
      </c>
      <c r="T269" s="684">
        <f t="shared" si="13"/>
        <v>0</v>
      </c>
    </row>
    <row r="270" spans="1:20" s="4" customFormat="1" ht="69.75" customHeight="1" x14ac:dyDescent="0.2">
      <c r="A270" s="152"/>
      <c r="B270" s="153"/>
      <c r="C270" s="154"/>
      <c r="D270" s="45"/>
      <c r="E270" s="122"/>
      <c r="F270" s="751" t="s">
        <v>479</v>
      </c>
      <c r="G270" s="808"/>
      <c r="H270" s="828"/>
      <c r="I270" s="699"/>
      <c r="J270" s="699"/>
      <c r="K270" s="699"/>
      <c r="L270" s="699"/>
      <c r="M270" s="699"/>
      <c r="N270" s="699"/>
      <c r="O270" s="709" t="s">
        <v>363</v>
      </c>
      <c r="P270" s="710" t="s">
        <v>534</v>
      </c>
      <c r="Q270" s="710" t="s">
        <v>453</v>
      </c>
      <c r="R270" s="781">
        <v>100000</v>
      </c>
      <c r="S270" s="782">
        <v>0</v>
      </c>
      <c r="T270" s="684">
        <f t="shared" ref="T270:T333" si="20">S270/R270*100</f>
        <v>0</v>
      </c>
    </row>
    <row r="271" spans="1:20" s="4" customFormat="1" ht="50.25" customHeight="1" x14ac:dyDescent="0.2">
      <c r="A271" s="152"/>
      <c r="B271" s="153"/>
      <c r="C271" s="154"/>
      <c r="D271" s="45"/>
      <c r="E271" s="122"/>
      <c r="F271" s="751" t="s">
        <v>535</v>
      </c>
      <c r="G271" s="687"/>
      <c r="H271" s="828"/>
      <c r="I271" s="699"/>
      <c r="J271" s="699"/>
      <c r="K271" s="699"/>
      <c r="L271" s="699"/>
      <c r="M271" s="699"/>
      <c r="N271" s="699"/>
      <c r="O271" s="709" t="s">
        <v>363</v>
      </c>
      <c r="P271" s="710" t="s">
        <v>536</v>
      </c>
      <c r="Q271" s="710" t="s">
        <v>321</v>
      </c>
      <c r="R271" s="781">
        <f>R272</f>
        <v>3093</v>
      </c>
      <c r="S271" s="782">
        <f>S272</f>
        <v>0</v>
      </c>
      <c r="T271" s="684">
        <f t="shared" si="20"/>
        <v>0</v>
      </c>
    </row>
    <row r="272" spans="1:20" s="4" customFormat="1" ht="24" customHeight="1" x14ac:dyDescent="0.2">
      <c r="A272" s="152"/>
      <c r="B272" s="153"/>
      <c r="C272" s="154"/>
      <c r="D272" s="45"/>
      <c r="E272" s="122"/>
      <c r="F272" s="686" t="s">
        <v>395</v>
      </c>
      <c r="G272" s="687"/>
      <c r="H272" s="828"/>
      <c r="I272" s="699"/>
      <c r="J272" s="699"/>
      <c r="K272" s="699"/>
      <c r="L272" s="699"/>
      <c r="M272" s="699"/>
      <c r="N272" s="699"/>
      <c r="O272" s="709" t="s">
        <v>363</v>
      </c>
      <c r="P272" s="710" t="s">
        <v>536</v>
      </c>
      <c r="Q272" s="710" t="s">
        <v>396</v>
      </c>
      <c r="R272" s="781">
        <f>R273</f>
        <v>3093</v>
      </c>
      <c r="S272" s="782">
        <f>S273</f>
        <v>0</v>
      </c>
      <c r="T272" s="684">
        <f t="shared" si="20"/>
        <v>0</v>
      </c>
    </row>
    <row r="273" spans="1:20" s="4" customFormat="1" ht="64.5" customHeight="1" x14ac:dyDescent="0.2">
      <c r="A273" s="152"/>
      <c r="B273" s="153"/>
      <c r="C273" s="154"/>
      <c r="D273" s="45"/>
      <c r="E273" s="122"/>
      <c r="F273" s="751" t="s">
        <v>479</v>
      </c>
      <c r="G273" s="808"/>
      <c r="H273" s="828"/>
      <c r="I273" s="699"/>
      <c r="J273" s="699"/>
      <c r="K273" s="699"/>
      <c r="L273" s="699"/>
      <c r="M273" s="699"/>
      <c r="N273" s="699"/>
      <c r="O273" s="709" t="s">
        <v>363</v>
      </c>
      <c r="P273" s="710" t="s">
        <v>536</v>
      </c>
      <c r="Q273" s="710" t="s">
        <v>453</v>
      </c>
      <c r="R273" s="781">
        <v>3093</v>
      </c>
      <c r="S273" s="782">
        <v>0</v>
      </c>
      <c r="T273" s="684">
        <f t="shared" si="20"/>
        <v>0</v>
      </c>
    </row>
    <row r="274" spans="1:20" s="4" customFormat="1" ht="33" customHeight="1" x14ac:dyDescent="0.2">
      <c r="A274" s="152"/>
      <c r="B274" s="153"/>
      <c r="C274" s="154"/>
      <c r="D274" s="45"/>
      <c r="E274" s="122"/>
      <c r="F274" s="676" t="s">
        <v>425</v>
      </c>
      <c r="G274" s="677"/>
      <c r="H274" s="677"/>
      <c r="I274" s="699"/>
      <c r="J274" s="699"/>
      <c r="K274" s="699"/>
      <c r="L274" s="699"/>
      <c r="M274" s="699"/>
      <c r="N274" s="699"/>
      <c r="O274" s="709" t="s">
        <v>363</v>
      </c>
      <c r="P274" s="695" t="s">
        <v>484</v>
      </c>
      <c r="Q274" s="737" t="s">
        <v>321</v>
      </c>
      <c r="R274" s="777">
        <f>R275</f>
        <v>10184233.42</v>
      </c>
      <c r="S274" s="778">
        <f>S275</f>
        <v>1128782.28</v>
      </c>
      <c r="T274" s="684">
        <f t="shared" si="20"/>
        <v>11.083625379042029</v>
      </c>
    </row>
    <row r="275" spans="1:20" s="4" customFormat="1" ht="33" customHeight="1" x14ac:dyDescent="0.2">
      <c r="A275" s="152"/>
      <c r="B275" s="153"/>
      <c r="C275" s="154"/>
      <c r="D275" s="45"/>
      <c r="E275" s="122"/>
      <c r="F275" s="676" t="s">
        <v>426</v>
      </c>
      <c r="G275" s="677"/>
      <c r="H275" s="678"/>
      <c r="I275" s="699"/>
      <c r="J275" s="699"/>
      <c r="K275" s="699"/>
      <c r="L275" s="699"/>
      <c r="M275" s="699"/>
      <c r="N275" s="699"/>
      <c r="O275" s="695" t="s">
        <v>363</v>
      </c>
      <c r="P275" s="695" t="s">
        <v>485</v>
      </c>
      <c r="Q275" s="696" t="s">
        <v>321</v>
      </c>
      <c r="R275" s="777">
        <f>R276</f>
        <v>10184233.42</v>
      </c>
      <c r="S275" s="778">
        <f>S276</f>
        <v>1128782.28</v>
      </c>
      <c r="T275" s="684">
        <f t="shared" si="20"/>
        <v>11.083625379042029</v>
      </c>
    </row>
    <row r="276" spans="1:20" s="4" customFormat="1" ht="45.75" customHeight="1" x14ac:dyDescent="0.2">
      <c r="A276" s="152"/>
      <c r="B276" s="153"/>
      <c r="C276" s="154"/>
      <c r="D276" s="45"/>
      <c r="E276" s="122"/>
      <c r="F276" s="690" t="s">
        <v>198</v>
      </c>
      <c r="G276" s="823"/>
      <c r="H276" s="824"/>
      <c r="I276" s="699"/>
      <c r="J276" s="699"/>
      <c r="K276" s="699"/>
      <c r="L276" s="699"/>
      <c r="M276" s="699"/>
      <c r="N276" s="699"/>
      <c r="O276" s="695" t="s">
        <v>363</v>
      </c>
      <c r="P276" s="695" t="s">
        <v>39</v>
      </c>
      <c r="Q276" s="696" t="s">
        <v>321</v>
      </c>
      <c r="R276" s="777">
        <f>R277+R280</f>
        <v>10184233.42</v>
      </c>
      <c r="S276" s="778">
        <f>S277+S280</f>
        <v>1128782.28</v>
      </c>
      <c r="T276" s="684">
        <f t="shared" si="20"/>
        <v>11.083625379042029</v>
      </c>
    </row>
    <row r="277" spans="1:20" s="4" customFormat="1" ht="33" customHeight="1" x14ac:dyDescent="0.2">
      <c r="A277" s="152"/>
      <c r="B277" s="153"/>
      <c r="C277" s="154"/>
      <c r="D277" s="45"/>
      <c r="E277" s="122"/>
      <c r="F277" s="676" t="s">
        <v>407</v>
      </c>
      <c r="G277" s="677"/>
      <c r="H277" s="828"/>
      <c r="I277" s="699"/>
      <c r="J277" s="699"/>
      <c r="K277" s="699"/>
      <c r="L277" s="699"/>
      <c r="M277" s="699"/>
      <c r="N277" s="699"/>
      <c r="O277" s="695" t="s">
        <v>363</v>
      </c>
      <c r="P277" s="695" t="s">
        <v>202</v>
      </c>
      <c r="Q277" s="696" t="s">
        <v>321</v>
      </c>
      <c r="R277" s="777">
        <f>R278</f>
        <v>4584477.43</v>
      </c>
      <c r="S277" s="778">
        <f>S278</f>
        <v>928958.32</v>
      </c>
      <c r="T277" s="684">
        <f t="shared" si="20"/>
        <v>20.263123424298328</v>
      </c>
    </row>
    <row r="278" spans="1:20" s="4" customFormat="1" ht="33" customHeight="1" x14ac:dyDescent="0.2">
      <c r="A278" s="152"/>
      <c r="B278" s="153"/>
      <c r="C278" s="154"/>
      <c r="D278" s="45"/>
      <c r="E278" s="122"/>
      <c r="F278" s="686" t="s">
        <v>393</v>
      </c>
      <c r="G278" s="687"/>
      <c r="H278" s="828"/>
      <c r="I278" s="699"/>
      <c r="J278" s="699"/>
      <c r="K278" s="699"/>
      <c r="L278" s="699"/>
      <c r="M278" s="699"/>
      <c r="N278" s="699"/>
      <c r="O278" s="695" t="s">
        <v>363</v>
      </c>
      <c r="P278" s="695" t="s">
        <v>202</v>
      </c>
      <c r="Q278" s="696" t="s">
        <v>392</v>
      </c>
      <c r="R278" s="777">
        <f>R279</f>
        <v>4584477.43</v>
      </c>
      <c r="S278" s="778">
        <f>S279</f>
        <v>928958.32</v>
      </c>
      <c r="T278" s="684">
        <f t="shared" si="20"/>
        <v>20.263123424298328</v>
      </c>
    </row>
    <row r="279" spans="1:20" s="4" customFormat="1" ht="33" customHeight="1" x14ac:dyDescent="0.2">
      <c r="A279" s="152"/>
      <c r="B279" s="153"/>
      <c r="C279" s="154"/>
      <c r="D279" s="45"/>
      <c r="E279" s="122"/>
      <c r="F279" s="686" t="s">
        <v>462</v>
      </c>
      <c r="G279" s="687"/>
      <c r="H279" s="828"/>
      <c r="I279" s="699"/>
      <c r="J279" s="699"/>
      <c r="K279" s="699"/>
      <c r="L279" s="699"/>
      <c r="M279" s="699"/>
      <c r="N279" s="699"/>
      <c r="O279" s="695" t="s">
        <v>363</v>
      </c>
      <c r="P279" s="695" t="s">
        <v>202</v>
      </c>
      <c r="Q279" s="696" t="s">
        <v>461</v>
      </c>
      <c r="R279" s="777">
        <v>4584477.43</v>
      </c>
      <c r="S279" s="778">
        <v>928958.32</v>
      </c>
      <c r="T279" s="684">
        <f t="shared" si="20"/>
        <v>20.263123424298328</v>
      </c>
    </row>
    <row r="280" spans="1:20" s="4" customFormat="1" ht="48" customHeight="1" x14ac:dyDescent="0.2">
      <c r="A280" s="152"/>
      <c r="B280" s="153"/>
      <c r="C280" s="154"/>
      <c r="D280" s="45"/>
      <c r="E280" s="122"/>
      <c r="F280" s="707" t="s">
        <v>184</v>
      </c>
      <c r="G280" s="708"/>
      <c r="H280" s="699"/>
      <c r="I280" s="664"/>
      <c r="J280" s="664"/>
      <c r="K280" s="664"/>
      <c r="L280" s="664"/>
      <c r="M280" s="699"/>
      <c r="N280" s="699"/>
      <c r="O280" s="695" t="s">
        <v>363</v>
      </c>
      <c r="P280" s="709" t="s">
        <v>185</v>
      </c>
      <c r="Q280" s="710" t="s">
        <v>321</v>
      </c>
      <c r="R280" s="777">
        <f>R281</f>
        <v>5599755.9900000002</v>
      </c>
      <c r="S280" s="778">
        <f>S281</f>
        <v>199823.96</v>
      </c>
      <c r="T280" s="684">
        <f t="shared" si="20"/>
        <v>3.568440488422068</v>
      </c>
    </row>
    <row r="281" spans="1:20" s="4" customFormat="1" ht="33" customHeight="1" x14ac:dyDescent="0.2">
      <c r="A281" s="152"/>
      <c r="B281" s="153"/>
      <c r="C281" s="154"/>
      <c r="D281" s="45"/>
      <c r="E281" s="122"/>
      <c r="F281" s="707" t="s">
        <v>393</v>
      </c>
      <c r="G281" s="708"/>
      <c r="H281" s="699"/>
      <c r="I281" s="664"/>
      <c r="J281" s="664"/>
      <c r="K281" s="664"/>
      <c r="L281" s="664"/>
      <c r="M281" s="699"/>
      <c r="N281" s="699"/>
      <c r="O281" s="695" t="s">
        <v>363</v>
      </c>
      <c r="P281" s="709" t="s">
        <v>185</v>
      </c>
      <c r="Q281" s="710" t="s">
        <v>392</v>
      </c>
      <c r="R281" s="777">
        <f>R282</f>
        <v>5599755.9900000002</v>
      </c>
      <c r="S281" s="778">
        <f>S282</f>
        <v>199823.96</v>
      </c>
      <c r="T281" s="684">
        <f t="shared" si="20"/>
        <v>3.568440488422068</v>
      </c>
    </row>
    <row r="282" spans="1:20" s="4" customFormat="1" ht="33" customHeight="1" x14ac:dyDescent="0.2">
      <c r="A282" s="152"/>
      <c r="B282" s="153"/>
      <c r="C282" s="154"/>
      <c r="D282" s="45"/>
      <c r="E282" s="122"/>
      <c r="F282" s="788" t="s">
        <v>462</v>
      </c>
      <c r="G282" s="789"/>
      <c r="H282" s="754"/>
      <c r="I282" s="791"/>
      <c r="J282" s="791"/>
      <c r="K282" s="791"/>
      <c r="L282" s="791"/>
      <c r="M282" s="754"/>
      <c r="N282" s="754"/>
      <c r="O282" s="750" t="s">
        <v>363</v>
      </c>
      <c r="P282" s="759" t="s">
        <v>185</v>
      </c>
      <c r="Q282" s="793" t="s">
        <v>461</v>
      </c>
      <c r="R282" s="777">
        <f>5067755.99+532000</f>
        <v>5599755.9900000002</v>
      </c>
      <c r="S282" s="778">
        <v>199823.96</v>
      </c>
      <c r="T282" s="684">
        <f t="shared" si="20"/>
        <v>3.568440488422068</v>
      </c>
    </row>
    <row r="283" spans="1:20" s="4" customFormat="1" ht="18.75" customHeight="1" x14ac:dyDescent="0.2">
      <c r="A283" s="69"/>
      <c r="B283" s="70"/>
      <c r="C283" s="71"/>
      <c r="D283" s="45"/>
      <c r="E283" s="122"/>
      <c r="F283" s="831" t="s">
        <v>268</v>
      </c>
      <c r="G283" s="831"/>
      <c r="H283" s="828"/>
      <c r="I283" s="699"/>
      <c r="J283" s="699"/>
      <c r="K283" s="699"/>
      <c r="L283" s="699"/>
      <c r="M283" s="699"/>
      <c r="N283" s="699"/>
      <c r="O283" s="665" t="s">
        <v>267</v>
      </c>
      <c r="P283" s="665" t="s">
        <v>486</v>
      </c>
      <c r="Q283" s="666" t="s">
        <v>321</v>
      </c>
      <c r="R283" s="832">
        <f>R284+R305</f>
        <v>43054319.629999995</v>
      </c>
      <c r="S283" s="833">
        <f>S284+S305</f>
        <v>5295568.57</v>
      </c>
      <c r="T283" s="675">
        <f t="shared" si="20"/>
        <v>12.299738134312728</v>
      </c>
    </row>
    <row r="284" spans="1:20" s="4" customFormat="1" ht="35.25" customHeight="1" x14ac:dyDescent="0.2">
      <c r="A284" s="69"/>
      <c r="B284" s="70"/>
      <c r="C284" s="71"/>
      <c r="D284" s="45"/>
      <c r="E284" s="122"/>
      <c r="F284" s="676" t="s">
        <v>425</v>
      </c>
      <c r="G284" s="677"/>
      <c r="H284" s="677"/>
      <c r="I284" s="699"/>
      <c r="J284" s="699"/>
      <c r="K284" s="699"/>
      <c r="L284" s="699"/>
      <c r="M284" s="699"/>
      <c r="N284" s="699"/>
      <c r="O284" s="695" t="s">
        <v>267</v>
      </c>
      <c r="P284" s="695" t="s">
        <v>484</v>
      </c>
      <c r="Q284" s="696" t="s">
        <v>321</v>
      </c>
      <c r="R284" s="834">
        <f>R285</f>
        <v>15946936.859999999</v>
      </c>
      <c r="S284" s="835">
        <f>S285</f>
        <v>5221340.57</v>
      </c>
      <c r="T284" s="684">
        <f t="shared" si="20"/>
        <v>32.741965531303926</v>
      </c>
    </row>
    <row r="285" spans="1:20" s="4" customFormat="1" ht="33.75" customHeight="1" x14ac:dyDescent="0.2">
      <c r="A285" s="69"/>
      <c r="B285" s="70"/>
      <c r="C285" s="71"/>
      <c r="D285" s="45"/>
      <c r="E285" s="122"/>
      <c r="F285" s="676" t="s">
        <v>426</v>
      </c>
      <c r="G285" s="677"/>
      <c r="H285" s="678"/>
      <c r="I285" s="699"/>
      <c r="J285" s="699"/>
      <c r="K285" s="699"/>
      <c r="L285" s="699"/>
      <c r="M285" s="699"/>
      <c r="N285" s="699"/>
      <c r="O285" s="695" t="s">
        <v>267</v>
      </c>
      <c r="P285" s="695" t="s">
        <v>485</v>
      </c>
      <c r="Q285" s="696" t="s">
        <v>321</v>
      </c>
      <c r="R285" s="700">
        <f>R286</f>
        <v>15946936.859999999</v>
      </c>
      <c r="S285" s="701">
        <f>S286</f>
        <v>5221340.57</v>
      </c>
      <c r="T285" s="684">
        <f t="shared" si="20"/>
        <v>32.741965531303926</v>
      </c>
    </row>
    <row r="286" spans="1:20" s="4" customFormat="1" ht="33.75" customHeight="1" x14ac:dyDescent="0.2">
      <c r="A286" s="69"/>
      <c r="B286" s="70"/>
      <c r="C286" s="71"/>
      <c r="D286" s="45"/>
      <c r="E286" s="122"/>
      <c r="F286" s="720" t="s">
        <v>242</v>
      </c>
      <c r="G286" s="836"/>
      <c r="H286" s="824"/>
      <c r="I286" s="699"/>
      <c r="J286" s="699"/>
      <c r="K286" s="699"/>
      <c r="L286" s="699"/>
      <c r="M286" s="699"/>
      <c r="N286" s="699"/>
      <c r="O286" s="695" t="s">
        <v>267</v>
      </c>
      <c r="P286" s="695" t="s">
        <v>39</v>
      </c>
      <c r="Q286" s="696" t="s">
        <v>321</v>
      </c>
      <c r="R286" s="700">
        <f>R287+R293+R296+R299+R302+R290</f>
        <v>15946936.859999999</v>
      </c>
      <c r="S286" s="701">
        <f>S287+S293+S296+S299+S302+S290</f>
        <v>5221340.57</v>
      </c>
      <c r="T286" s="684">
        <f t="shared" si="20"/>
        <v>32.741965531303926</v>
      </c>
    </row>
    <row r="287" spans="1:20" s="4" customFormat="1" ht="39" customHeight="1" x14ac:dyDescent="0.2">
      <c r="A287" s="69"/>
      <c r="B287" s="70"/>
      <c r="C287" s="71"/>
      <c r="D287" s="45"/>
      <c r="E287" s="122"/>
      <c r="F287" s="707" t="s">
        <v>244</v>
      </c>
      <c r="G287" s="707"/>
      <c r="H287" s="828"/>
      <c r="I287" s="699"/>
      <c r="J287" s="699"/>
      <c r="K287" s="699"/>
      <c r="L287" s="699"/>
      <c r="M287" s="699"/>
      <c r="N287" s="699"/>
      <c r="O287" s="695" t="s">
        <v>267</v>
      </c>
      <c r="P287" s="695" t="s">
        <v>203</v>
      </c>
      <c r="Q287" s="696" t="s">
        <v>321</v>
      </c>
      <c r="R287" s="700">
        <f>R288</f>
        <v>6594360</v>
      </c>
      <c r="S287" s="701">
        <f>S288</f>
        <v>2674941.37</v>
      </c>
      <c r="T287" s="684">
        <f t="shared" si="20"/>
        <v>40.564078545908934</v>
      </c>
    </row>
    <row r="288" spans="1:20" s="4" customFormat="1" ht="33.75" customHeight="1" x14ac:dyDescent="0.2">
      <c r="A288" s="69"/>
      <c r="B288" s="70"/>
      <c r="C288" s="71"/>
      <c r="D288" s="45"/>
      <c r="E288" s="122"/>
      <c r="F288" s="686" t="s">
        <v>393</v>
      </c>
      <c r="G288" s="687"/>
      <c r="H288" s="828"/>
      <c r="I288" s="699"/>
      <c r="J288" s="699"/>
      <c r="K288" s="699"/>
      <c r="L288" s="699"/>
      <c r="M288" s="699"/>
      <c r="N288" s="699"/>
      <c r="O288" s="695" t="s">
        <v>267</v>
      </c>
      <c r="P288" s="695" t="s">
        <v>203</v>
      </c>
      <c r="Q288" s="696" t="s">
        <v>392</v>
      </c>
      <c r="R288" s="700">
        <f>R289</f>
        <v>6594360</v>
      </c>
      <c r="S288" s="701">
        <f>S289</f>
        <v>2674941.37</v>
      </c>
      <c r="T288" s="684">
        <f t="shared" si="20"/>
        <v>40.564078545908934</v>
      </c>
    </row>
    <row r="289" spans="1:20" s="4" customFormat="1" ht="48.75" customHeight="1" x14ac:dyDescent="0.2">
      <c r="A289" s="69"/>
      <c r="B289" s="70"/>
      <c r="C289" s="71"/>
      <c r="D289" s="45"/>
      <c r="E289" s="122"/>
      <c r="F289" s="686" t="s">
        <v>462</v>
      </c>
      <c r="G289" s="687"/>
      <c r="H289" s="828"/>
      <c r="I289" s="699"/>
      <c r="J289" s="699"/>
      <c r="K289" s="699"/>
      <c r="L289" s="699"/>
      <c r="M289" s="699"/>
      <c r="N289" s="699"/>
      <c r="O289" s="695" t="s">
        <v>267</v>
      </c>
      <c r="P289" s="695" t="s">
        <v>203</v>
      </c>
      <c r="Q289" s="696" t="s">
        <v>461</v>
      </c>
      <c r="R289" s="700">
        <v>6594360</v>
      </c>
      <c r="S289" s="701">
        <v>2674941.37</v>
      </c>
      <c r="T289" s="684">
        <f t="shared" si="20"/>
        <v>40.564078545908934</v>
      </c>
    </row>
    <row r="290" spans="1:20" s="4" customFormat="1" ht="35.25" customHeight="1" x14ac:dyDescent="0.2">
      <c r="A290" s="69"/>
      <c r="B290" s="70"/>
      <c r="C290" s="71"/>
      <c r="D290" s="45"/>
      <c r="E290" s="122"/>
      <c r="F290" s="686" t="s">
        <v>537</v>
      </c>
      <c r="G290" s="687"/>
      <c r="H290" s="828"/>
      <c r="I290" s="699"/>
      <c r="J290" s="699"/>
      <c r="K290" s="699"/>
      <c r="L290" s="699"/>
      <c r="M290" s="699"/>
      <c r="N290" s="699"/>
      <c r="O290" s="695" t="s">
        <v>267</v>
      </c>
      <c r="P290" s="695" t="s">
        <v>538</v>
      </c>
      <c r="Q290" s="696" t="s">
        <v>321</v>
      </c>
      <c r="R290" s="700">
        <f>R291</f>
        <v>206291.89</v>
      </c>
      <c r="S290" s="701">
        <f>S291</f>
        <v>0</v>
      </c>
      <c r="T290" s="684">
        <f t="shared" si="20"/>
        <v>0</v>
      </c>
    </row>
    <row r="291" spans="1:20" s="4" customFormat="1" ht="34.5" customHeight="1" x14ac:dyDescent="0.2">
      <c r="A291" s="69"/>
      <c r="B291" s="70"/>
      <c r="C291" s="71"/>
      <c r="D291" s="45"/>
      <c r="E291" s="122"/>
      <c r="F291" s="686" t="s">
        <v>393</v>
      </c>
      <c r="G291" s="687"/>
      <c r="H291" s="828"/>
      <c r="I291" s="699"/>
      <c r="J291" s="699"/>
      <c r="K291" s="699"/>
      <c r="L291" s="699"/>
      <c r="M291" s="699"/>
      <c r="N291" s="699"/>
      <c r="O291" s="695" t="s">
        <v>267</v>
      </c>
      <c r="P291" s="695" t="s">
        <v>538</v>
      </c>
      <c r="Q291" s="696" t="s">
        <v>392</v>
      </c>
      <c r="R291" s="700">
        <f>R292</f>
        <v>206291.89</v>
      </c>
      <c r="S291" s="701">
        <f>S292</f>
        <v>0</v>
      </c>
      <c r="T291" s="684">
        <f t="shared" si="20"/>
        <v>0</v>
      </c>
    </row>
    <row r="292" spans="1:20" s="4" customFormat="1" ht="48.75" customHeight="1" x14ac:dyDescent="0.2">
      <c r="A292" s="69"/>
      <c r="B292" s="70"/>
      <c r="C292" s="71"/>
      <c r="D292" s="45"/>
      <c r="E292" s="122"/>
      <c r="F292" s="686" t="s">
        <v>462</v>
      </c>
      <c r="G292" s="687"/>
      <c r="H292" s="828"/>
      <c r="I292" s="699"/>
      <c r="J292" s="699"/>
      <c r="K292" s="699"/>
      <c r="L292" s="699"/>
      <c r="M292" s="699"/>
      <c r="N292" s="699"/>
      <c r="O292" s="695" t="s">
        <v>267</v>
      </c>
      <c r="P292" s="695" t="s">
        <v>538</v>
      </c>
      <c r="Q292" s="696" t="s">
        <v>461</v>
      </c>
      <c r="R292" s="700">
        <v>206291.89</v>
      </c>
      <c r="S292" s="701">
        <v>0</v>
      </c>
      <c r="T292" s="684">
        <f t="shared" si="20"/>
        <v>0</v>
      </c>
    </row>
    <row r="293" spans="1:20" s="4" customFormat="1" ht="21.75" customHeight="1" x14ac:dyDescent="0.2">
      <c r="A293" s="69"/>
      <c r="B293" s="70"/>
      <c r="C293" s="71"/>
      <c r="D293" s="45"/>
      <c r="E293" s="122"/>
      <c r="F293" s="676" t="s">
        <v>364</v>
      </c>
      <c r="G293" s="677"/>
      <c r="H293" s="699"/>
      <c r="I293" s="699"/>
      <c r="J293" s="699"/>
      <c r="K293" s="699"/>
      <c r="L293" s="699"/>
      <c r="M293" s="699"/>
      <c r="N293" s="699"/>
      <c r="O293" s="695" t="s">
        <v>267</v>
      </c>
      <c r="P293" s="695" t="s">
        <v>204</v>
      </c>
      <c r="Q293" s="696" t="s">
        <v>321</v>
      </c>
      <c r="R293" s="700">
        <f>R294</f>
        <v>1100000</v>
      </c>
      <c r="S293" s="701">
        <f>S294</f>
        <v>190406.23</v>
      </c>
      <c r="T293" s="684">
        <f t="shared" si="20"/>
        <v>17.309657272727275</v>
      </c>
    </row>
    <row r="294" spans="1:20" s="4" customFormat="1" ht="37.5" customHeight="1" x14ac:dyDescent="0.2">
      <c r="A294" s="69"/>
      <c r="B294" s="70"/>
      <c r="C294" s="71"/>
      <c r="D294" s="45"/>
      <c r="E294" s="122"/>
      <c r="F294" s="686" t="s">
        <v>393</v>
      </c>
      <c r="G294" s="687"/>
      <c r="H294" s="699"/>
      <c r="I294" s="699"/>
      <c r="J294" s="699"/>
      <c r="K294" s="699"/>
      <c r="L294" s="699"/>
      <c r="M294" s="699"/>
      <c r="N294" s="699"/>
      <c r="O294" s="695" t="s">
        <v>267</v>
      </c>
      <c r="P294" s="695" t="s">
        <v>204</v>
      </c>
      <c r="Q294" s="696" t="s">
        <v>392</v>
      </c>
      <c r="R294" s="700">
        <f>R295</f>
        <v>1100000</v>
      </c>
      <c r="S294" s="701">
        <f>S295</f>
        <v>190406.23</v>
      </c>
      <c r="T294" s="684">
        <f t="shared" si="20"/>
        <v>17.309657272727275</v>
      </c>
    </row>
    <row r="295" spans="1:20" s="4" customFormat="1" ht="51.75" customHeight="1" x14ac:dyDescent="0.2">
      <c r="A295" s="69"/>
      <c r="B295" s="70"/>
      <c r="C295" s="71"/>
      <c r="D295" s="45"/>
      <c r="E295" s="122"/>
      <c r="F295" s="686" t="s">
        <v>462</v>
      </c>
      <c r="G295" s="687"/>
      <c r="H295" s="699"/>
      <c r="I295" s="699"/>
      <c r="J295" s="699"/>
      <c r="K295" s="699"/>
      <c r="L295" s="699"/>
      <c r="M295" s="699"/>
      <c r="N295" s="699"/>
      <c r="O295" s="695" t="s">
        <v>267</v>
      </c>
      <c r="P295" s="695" t="s">
        <v>204</v>
      </c>
      <c r="Q295" s="696" t="s">
        <v>461</v>
      </c>
      <c r="R295" s="700">
        <v>1100000</v>
      </c>
      <c r="S295" s="701">
        <v>190406.23</v>
      </c>
      <c r="T295" s="684">
        <f t="shared" si="20"/>
        <v>17.309657272727275</v>
      </c>
    </row>
    <row r="296" spans="1:20" s="4" customFormat="1" ht="32.25" customHeight="1" x14ac:dyDescent="0.2">
      <c r="A296" s="69"/>
      <c r="B296" s="70"/>
      <c r="C296" s="71"/>
      <c r="D296" s="45"/>
      <c r="E296" s="122"/>
      <c r="F296" s="676" t="s">
        <v>269</v>
      </c>
      <c r="G296" s="677"/>
      <c r="H296" s="699"/>
      <c r="I296" s="699"/>
      <c r="J296" s="699"/>
      <c r="K296" s="699"/>
      <c r="L296" s="699"/>
      <c r="M296" s="699"/>
      <c r="N296" s="699"/>
      <c r="O296" s="695" t="s">
        <v>267</v>
      </c>
      <c r="P296" s="695" t="s">
        <v>205</v>
      </c>
      <c r="Q296" s="696" t="s">
        <v>321</v>
      </c>
      <c r="R296" s="700">
        <f>R297</f>
        <v>569306.05000000005</v>
      </c>
      <c r="S296" s="701">
        <f>S297</f>
        <v>313734.23</v>
      </c>
      <c r="T296" s="684">
        <f t="shared" si="20"/>
        <v>55.108184780400627</v>
      </c>
    </row>
    <row r="297" spans="1:20" s="4" customFormat="1" ht="32.25" customHeight="1" x14ac:dyDescent="0.2">
      <c r="A297" s="69"/>
      <c r="B297" s="70"/>
      <c r="C297" s="71"/>
      <c r="D297" s="45"/>
      <c r="E297" s="122"/>
      <c r="F297" s="686" t="s">
        <v>393</v>
      </c>
      <c r="G297" s="687"/>
      <c r="H297" s="699"/>
      <c r="I297" s="699"/>
      <c r="J297" s="699"/>
      <c r="K297" s="699"/>
      <c r="L297" s="699"/>
      <c r="M297" s="699"/>
      <c r="N297" s="699"/>
      <c r="O297" s="695" t="s">
        <v>267</v>
      </c>
      <c r="P297" s="695" t="s">
        <v>205</v>
      </c>
      <c r="Q297" s="696" t="s">
        <v>392</v>
      </c>
      <c r="R297" s="700">
        <f>R298</f>
        <v>569306.05000000005</v>
      </c>
      <c r="S297" s="701">
        <f>S298</f>
        <v>313734.23</v>
      </c>
      <c r="T297" s="684">
        <f t="shared" si="20"/>
        <v>55.108184780400627</v>
      </c>
    </row>
    <row r="298" spans="1:20" s="4" customFormat="1" ht="50.25" customHeight="1" x14ac:dyDescent="0.2">
      <c r="A298" s="69"/>
      <c r="B298" s="70"/>
      <c r="C298" s="71"/>
      <c r="D298" s="45"/>
      <c r="E298" s="122"/>
      <c r="F298" s="686" t="s">
        <v>462</v>
      </c>
      <c r="G298" s="687"/>
      <c r="H298" s="699"/>
      <c r="I298" s="699"/>
      <c r="J298" s="699"/>
      <c r="K298" s="699"/>
      <c r="L298" s="699"/>
      <c r="M298" s="699"/>
      <c r="N298" s="699"/>
      <c r="O298" s="695" t="s">
        <v>267</v>
      </c>
      <c r="P298" s="695" t="s">
        <v>205</v>
      </c>
      <c r="Q298" s="696" t="s">
        <v>461</v>
      </c>
      <c r="R298" s="700">
        <f>567881.26+1424.79</f>
        <v>569306.05000000005</v>
      </c>
      <c r="S298" s="701">
        <v>313734.23</v>
      </c>
      <c r="T298" s="684">
        <f t="shared" si="20"/>
        <v>55.108184780400627</v>
      </c>
    </row>
    <row r="299" spans="1:20" s="4" customFormat="1" ht="35.25" customHeight="1" x14ac:dyDescent="0.2">
      <c r="A299" s="69"/>
      <c r="B299" s="70"/>
      <c r="C299" s="71"/>
      <c r="D299" s="45"/>
      <c r="E299" s="122"/>
      <c r="F299" s="676" t="s">
        <v>245</v>
      </c>
      <c r="G299" s="677"/>
      <c r="H299" s="699"/>
      <c r="I299" s="699"/>
      <c r="J299" s="699"/>
      <c r="K299" s="699"/>
      <c r="L299" s="699"/>
      <c r="M299" s="699"/>
      <c r="N299" s="699"/>
      <c r="O299" s="695" t="s">
        <v>267</v>
      </c>
      <c r="P299" s="695" t="s">
        <v>206</v>
      </c>
      <c r="Q299" s="696" t="s">
        <v>321</v>
      </c>
      <c r="R299" s="700">
        <f>R300</f>
        <v>5120297.8099999996</v>
      </c>
      <c r="S299" s="701">
        <f>S300</f>
        <v>2042258.74</v>
      </c>
      <c r="T299" s="684">
        <f t="shared" si="20"/>
        <v>39.885546032331277</v>
      </c>
    </row>
    <row r="300" spans="1:20" s="4" customFormat="1" ht="33" customHeight="1" x14ac:dyDescent="0.2">
      <c r="A300" s="69"/>
      <c r="B300" s="70"/>
      <c r="C300" s="71"/>
      <c r="D300" s="45"/>
      <c r="E300" s="122"/>
      <c r="F300" s="686" t="s">
        <v>393</v>
      </c>
      <c r="G300" s="687"/>
      <c r="H300" s="699"/>
      <c r="I300" s="699"/>
      <c r="J300" s="699"/>
      <c r="K300" s="699"/>
      <c r="L300" s="699"/>
      <c r="M300" s="699"/>
      <c r="N300" s="699"/>
      <c r="O300" s="695" t="s">
        <v>267</v>
      </c>
      <c r="P300" s="695" t="s">
        <v>206</v>
      </c>
      <c r="Q300" s="696" t="s">
        <v>392</v>
      </c>
      <c r="R300" s="700">
        <f>R301</f>
        <v>5120297.8099999996</v>
      </c>
      <c r="S300" s="701">
        <f>S301</f>
        <v>2042258.74</v>
      </c>
      <c r="T300" s="684">
        <f t="shared" si="20"/>
        <v>39.885546032331277</v>
      </c>
    </row>
    <row r="301" spans="1:20" s="4" customFormat="1" ht="50.25" customHeight="1" x14ac:dyDescent="0.2">
      <c r="A301" s="69"/>
      <c r="B301" s="70"/>
      <c r="C301" s="71"/>
      <c r="D301" s="45"/>
      <c r="E301" s="122"/>
      <c r="F301" s="686" t="s">
        <v>462</v>
      </c>
      <c r="G301" s="687"/>
      <c r="H301" s="699"/>
      <c r="I301" s="699"/>
      <c r="J301" s="699"/>
      <c r="K301" s="699"/>
      <c r="L301" s="699"/>
      <c r="M301" s="699"/>
      <c r="N301" s="699"/>
      <c r="O301" s="695" t="s">
        <v>267</v>
      </c>
      <c r="P301" s="695" t="s">
        <v>206</v>
      </c>
      <c r="Q301" s="696" t="s">
        <v>461</v>
      </c>
      <c r="R301" s="700">
        <f>5020297.81+100000</f>
        <v>5120297.8099999996</v>
      </c>
      <c r="S301" s="701">
        <v>2042258.74</v>
      </c>
      <c r="T301" s="684">
        <f t="shared" si="20"/>
        <v>39.885546032331277</v>
      </c>
    </row>
    <row r="302" spans="1:20" s="4" customFormat="1" ht="50.25" customHeight="1" x14ac:dyDescent="0.2">
      <c r="A302" s="69"/>
      <c r="B302" s="70"/>
      <c r="C302" s="71"/>
      <c r="D302" s="45"/>
      <c r="E302" s="122"/>
      <c r="F302" s="707" t="s">
        <v>184</v>
      </c>
      <c r="G302" s="708"/>
      <c r="H302" s="699"/>
      <c r="I302" s="664"/>
      <c r="J302" s="664"/>
      <c r="K302" s="664"/>
      <c r="L302" s="664"/>
      <c r="M302" s="699"/>
      <c r="N302" s="699"/>
      <c r="O302" s="695" t="s">
        <v>267</v>
      </c>
      <c r="P302" s="709" t="s">
        <v>185</v>
      </c>
      <c r="Q302" s="710" t="s">
        <v>321</v>
      </c>
      <c r="R302" s="684">
        <f>R303</f>
        <v>2356681.11</v>
      </c>
      <c r="S302" s="711">
        <f>S303</f>
        <v>0</v>
      </c>
      <c r="T302" s="684">
        <f t="shared" si="20"/>
        <v>0</v>
      </c>
    </row>
    <row r="303" spans="1:20" s="4" customFormat="1" ht="50.25" customHeight="1" x14ac:dyDescent="0.2">
      <c r="A303" s="69"/>
      <c r="B303" s="70"/>
      <c r="C303" s="71"/>
      <c r="D303" s="45"/>
      <c r="E303" s="122"/>
      <c r="F303" s="707" t="s">
        <v>393</v>
      </c>
      <c r="G303" s="708"/>
      <c r="H303" s="699"/>
      <c r="I303" s="664"/>
      <c r="J303" s="664"/>
      <c r="K303" s="664"/>
      <c r="L303" s="664"/>
      <c r="M303" s="699"/>
      <c r="N303" s="699"/>
      <c r="O303" s="695" t="s">
        <v>267</v>
      </c>
      <c r="P303" s="709" t="s">
        <v>185</v>
      </c>
      <c r="Q303" s="710" t="s">
        <v>392</v>
      </c>
      <c r="R303" s="684">
        <f>R304</f>
        <v>2356681.11</v>
      </c>
      <c r="S303" s="711">
        <f>S304</f>
        <v>0</v>
      </c>
      <c r="T303" s="684">
        <f t="shared" si="20"/>
        <v>0</v>
      </c>
    </row>
    <row r="304" spans="1:20" s="4" customFormat="1" ht="50.25" customHeight="1" x14ac:dyDescent="0.2">
      <c r="A304" s="69"/>
      <c r="B304" s="70"/>
      <c r="C304" s="71"/>
      <c r="D304" s="45"/>
      <c r="E304" s="122"/>
      <c r="F304" s="707" t="s">
        <v>462</v>
      </c>
      <c r="G304" s="708"/>
      <c r="H304" s="699"/>
      <c r="I304" s="664"/>
      <c r="J304" s="664"/>
      <c r="K304" s="664"/>
      <c r="L304" s="664"/>
      <c r="M304" s="699"/>
      <c r="N304" s="699"/>
      <c r="O304" s="695" t="s">
        <v>267</v>
      </c>
      <c r="P304" s="709" t="s">
        <v>185</v>
      </c>
      <c r="Q304" s="710" t="s">
        <v>461</v>
      </c>
      <c r="R304" s="684">
        <f>2339681.11+17000</f>
        <v>2356681.11</v>
      </c>
      <c r="S304" s="711">
        <v>0</v>
      </c>
      <c r="T304" s="684">
        <f t="shared" si="20"/>
        <v>0</v>
      </c>
    </row>
    <row r="305" spans="1:20" s="4" customFormat="1" ht="60" customHeight="1" x14ac:dyDescent="0.2">
      <c r="A305" s="69"/>
      <c r="B305" s="70"/>
      <c r="C305" s="71"/>
      <c r="D305" s="45"/>
      <c r="E305" s="122"/>
      <c r="F305" s="779" t="s">
        <v>79</v>
      </c>
      <c r="G305" s="780"/>
      <c r="H305" s="699"/>
      <c r="I305" s="664"/>
      <c r="J305" s="664"/>
      <c r="K305" s="664"/>
      <c r="L305" s="664"/>
      <c r="M305" s="699"/>
      <c r="N305" s="699"/>
      <c r="O305" s="709" t="s">
        <v>267</v>
      </c>
      <c r="P305" s="709" t="s">
        <v>80</v>
      </c>
      <c r="Q305" s="710" t="s">
        <v>321</v>
      </c>
      <c r="R305" s="837">
        <f>R306</f>
        <v>27107382.77</v>
      </c>
      <c r="S305" s="838">
        <f>S306</f>
        <v>74228</v>
      </c>
      <c r="T305" s="684">
        <f t="shared" si="20"/>
        <v>0.27382946051932699</v>
      </c>
    </row>
    <row r="306" spans="1:20" s="4" customFormat="1" ht="36" customHeight="1" x14ac:dyDescent="0.2">
      <c r="A306" s="69"/>
      <c r="B306" s="70"/>
      <c r="C306" s="71"/>
      <c r="D306" s="45"/>
      <c r="E306" s="122"/>
      <c r="F306" s="839" t="s">
        <v>183</v>
      </c>
      <c r="G306" s="840"/>
      <c r="H306" s="699"/>
      <c r="I306" s="664"/>
      <c r="J306" s="664"/>
      <c r="K306" s="664"/>
      <c r="L306" s="664"/>
      <c r="M306" s="699"/>
      <c r="N306" s="699"/>
      <c r="O306" s="709" t="s">
        <v>267</v>
      </c>
      <c r="P306" s="709" t="s">
        <v>77</v>
      </c>
      <c r="Q306" s="710" t="s">
        <v>321</v>
      </c>
      <c r="R306" s="837">
        <f>R307+R314</f>
        <v>27107382.77</v>
      </c>
      <c r="S306" s="838">
        <f>S307+S314</f>
        <v>74228</v>
      </c>
      <c r="T306" s="684">
        <f t="shared" si="20"/>
        <v>0.27382946051932699</v>
      </c>
    </row>
    <row r="307" spans="1:20" s="4" customFormat="1" ht="35.25" customHeight="1" x14ac:dyDescent="0.2">
      <c r="A307" s="69"/>
      <c r="B307" s="70"/>
      <c r="C307" s="71"/>
      <c r="D307" s="45"/>
      <c r="E307" s="122"/>
      <c r="F307" s="779" t="s">
        <v>5</v>
      </c>
      <c r="G307" s="780"/>
      <c r="H307" s="699"/>
      <c r="I307" s="664"/>
      <c r="J307" s="664"/>
      <c r="K307" s="664"/>
      <c r="L307" s="664"/>
      <c r="M307" s="699"/>
      <c r="N307" s="699"/>
      <c r="O307" s="709" t="s">
        <v>76</v>
      </c>
      <c r="P307" s="709" t="s">
        <v>78</v>
      </c>
      <c r="Q307" s="710" t="s">
        <v>321</v>
      </c>
      <c r="R307" s="837">
        <f>R308+R311</f>
        <v>18556710</v>
      </c>
      <c r="S307" s="838">
        <f>S308+S311</f>
        <v>74228</v>
      </c>
      <c r="T307" s="684">
        <f t="shared" si="20"/>
        <v>0.40000625110808974</v>
      </c>
    </row>
    <row r="308" spans="1:20" s="4" customFormat="1" ht="50.25" customHeight="1" x14ac:dyDescent="0.2">
      <c r="A308" s="69"/>
      <c r="B308" s="70"/>
      <c r="C308" s="71"/>
      <c r="D308" s="45"/>
      <c r="E308" s="122"/>
      <c r="F308" s="785" t="s">
        <v>6</v>
      </c>
      <c r="G308" s="841"/>
      <c r="H308" s="699"/>
      <c r="I308" s="664"/>
      <c r="J308" s="664"/>
      <c r="K308" s="664"/>
      <c r="L308" s="664"/>
      <c r="M308" s="699"/>
      <c r="N308" s="699"/>
      <c r="O308" s="709" t="s">
        <v>267</v>
      </c>
      <c r="P308" s="709" t="s">
        <v>7</v>
      </c>
      <c r="Q308" s="710" t="s">
        <v>321</v>
      </c>
      <c r="R308" s="684">
        <f>R309</f>
        <v>18000000</v>
      </c>
      <c r="S308" s="711">
        <f>S309</f>
        <v>0</v>
      </c>
      <c r="T308" s="684">
        <f t="shared" si="20"/>
        <v>0</v>
      </c>
    </row>
    <row r="309" spans="1:20" s="4" customFormat="1" ht="22.5" customHeight="1" x14ac:dyDescent="0.2">
      <c r="A309" s="69"/>
      <c r="B309" s="70"/>
      <c r="C309" s="71"/>
      <c r="D309" s="45"/>
      <c r="E309" s="122"/>
      <c r="F309" s="686" t="s">
        <v>395</v>
      </c>
      <c r="G309" s="687"/>
      <c r="H309" s="699"/>
      <c r="I309" s="664"/>
      <c r="J309" s="664"/>
      <c r="K309" s="664"/>
      <c r="L309" s="664"/>
      <c r="M309" s="699"/>
      <c r="N309" s="699"/>
      <c r="O309" s="709" t="s">
        <v>267</v>
      </c>
      <c r="P309" s="709" t="s">
        <v>7</v>
      </c>
      <c r="Q309" s="710" t="s">
        <v>396</v>
      </c>
      <c r="R309" s="684">
        <f>R310</f>
        <v>18000000</v>
      </c>
      <c r="S309" s="711">
        <f>S310</f>
        <v>0</v>
      </c>
      <c r="T309" s="684">
        <f t="shared" si="20"/>
        <v>0</v>
      </c>
    </row>
    <row r="310" spans="1:20" s="4" customFormat="1" ht="66.75" customHeight="1" x14ac:dyDescent="0.2">
      <c r="A310" s="69"/>
      <c r="B310" s="70"/>
      <c r="C310" s="71"/>
      <c r="D310" s="45"/>
      <c r="E310" s="122"/>
      <c r="F310" s="751" t="s">
        <v>479</v>
      </c>
      <c r="G310" s="808"/>
      <c r="H310" s="699"/>
      <c r="I310" s="664"/>
      <c r="J310" s="664"/>
      <c r="K310" s="664"/>
      <c r="L310" s="664"/>
      <c r="M310" s="699"/>
      <c r="N310" s="699"/>
      <c r="O310" s="709" t="s">
        <v>267</v>
      </c>
      <c r="P310" s="709" t="s">
        <v>7</v>
      </c>
      <c r="Q310" s="710" t="s">
        <v>453</v>
      </c>
      <c r="R310" s="684">
        <v>18000000</v>
      </c>
      <c r="S310" s="711">
        <v>0</v>
      </c>
      <c r="T310" s="684">
        <f t="shared" si="20"/>
        <v>0</v>
      </c>
    </row>
    <row r="311" spans="1:20" s="4" customFormat="1" ht="66.75" customHeight="1" x14ac:dyDescent="0.2">
      <c r="A311" s="69"/>
      <c r="B311" s="70"/>
      <c r="C311" s="71"/>
      <c r="D311" s="45"/>
      <c r="E311" s="122"/>
      <c r="F311" s="751" t="s">
        <v>10</v>
      </c>
      <c r="G311" s="687"/>
      <c r="H311" s="699"/>
      <c r="I311" s="664"/>
      <c r="J311" s="664"/>
      <c r="K311" s="664"/>
      <c r="L311" s="664"/>
      <c r="M311" s="699"/>
      <c r="N311" s="699"/>
      <c r="O311" s="709" t="s">
        <v>267</v>
      </c>
      <c r="P311" s="709" t="s">
        <v>9</v>
      </c>
      <c r="Q311" s="710" t="s">
        <v>321</v>
      </c>
      <c r="R311" s="684">
        <f>R312</f>
        <v>556710</v>
      </c>
      <c r="S311" s="711">
        <f>S312</f>
        <v>74228</v>
      </c>
      <c r="T311" s="684">
        <f t="shared" si="20"/>
        <v>13.333333333333334</v>
      </c>
    </row>
    <row r="312" spans="1:20" s="4" customFormat="1" ht="22.5" customHeight="1" x14ac:dyDescent="0.2">
      <c r="A312" s="69"/>
      <c r="B312" s="70"/>
      <c r="C312" s="71"/>
      <c r="D312" s="45"/>
      <c r="E312" s="122"/>
      <c r="F312" s="686" t="s">
        <v>395</v>
      </c>
      <c r="G312" s="687"/>
      <c r="H312" s="699"/>
      <c r="I312" s="664"/>
      <c r="J312" s="664"/>
      <c r="K312" s="664"/>
      <c r="L312" s="664"/>
      <c r="M312" s="699"/>
      <c r="N312" s="699"/>
      <c r="O312" s="709" t="s">
        <v>267</v>
      </c>
      <c r="P312" s="709" t="s">
        <v>9</v>
      </c>
      <c r="Q312" s="710" t="s">
        <v>396</v>
      </c>
      <c r="R312" s="684">
        <f>R313</f>
        <v>556710</v>
      </c>
      <c r="S312" s="711">
        <f>S313</f>
        <v>74228</v>
      </c>
      <c r="T312" s="684">
        <f t="shared" si="20"/>
        <v>13.333333333333334</v>
      </c>
    </row>
    <row r="313" spans="1:20" s="4" customFormat="1" ht="66.75" customHeight="1" x14ac:dyDescent="0.2">
      <c r="A313" s="69"/>
      <c r="B313" s="70"/>
      <c r="C313" s="71"/>
      <c r="D313" s="45"/>
      <c r="E313" s="122"/>
      <c r="F313" s="751" t="s">
        <v>479</v>
      </c>
      <c r="G313" s="808"/>
      <c r="H313" s="699"/>
      <c r="I313" s="664"/>
      <c r="J313" s="664"/>
      <c r="K313" s="664"/>
      <c r="L313" s="664"/>
      <c r="M313" s="699"/>
      <c r="N313" s="699"/>
      <c r="O313" s="709" t="s">
        <v>267</v>
      </c>
      <c r="P313" s="709" t="s">
        <v>9</v>
      </c>
      <c r="Q313" s="710" t="s">
        <v>453</v>
      </c>
      <c r="R313" s="684">
        <v>556710</v>
      </c>
      <c r="S313" s="711">
        <v>74228</v>
      </c>
      <c r="T313" s="684">
        <f t="shared" si="20"/>
        <v>13.333333333333334</v>
      </c>
    </row>
    <row r="314" spans="1:20" s="4" customFormat="1" ht="39" customHeight="1" x14ac:dyDescent="0.2">
      <c r="A314" s="69"/>
      <c r="B314" s="70"/>
      <c r="C314" s="71"/>
      <c r="D314" s="45"/>
      <c r="E314" s="122"/>
      <c r="F314" s="785" t="s">
        <v>12</v>
      </c>
      <c r="G314" s="841"/>
      <c r="H314" s="699"/>
      <c r="I314" s="664"/>
      <c r="J314" s="664"/>
      <c r="K314" s="664"/>
      <c r="L314" s="664"/>
      <c r="M314" s="699"/>
      <c r="N314" s="699"/>
      <c r="O314" s="709" t="s">
        <v>267</v>
      </c>
      <c r="P314" s="709" t="s">
        <v>11</v>
      </c>
      <c r="Q314" s="710" t="s">
        <v>321</v>
      </c>
      <c r="R314" s="684">
        <f t="shared" ref="R314:S316" si="21">R315</f>
        <v>8550672.7699999996</v>
      </c>
      <c r="S314" s="711">
        <f t="shared" si="21"/>
        <v>0</v>
      </c>
      <c r="T314" s="684">
        <f t="shared" si="20"/>
        <v>0</v>
      </c>
    </row>
    <row r="315" spans="1:20" s="4" customFormat="1" ht="82.5" customHeight="1" x14ac:dyDescent="0.2">
      <c r="A315" s="69"/>
      <c r="B315" s="70"/>
      <c r="C315" s="71"/>
      <c r="D315" s="45"/>
      <c r="E315" s="122"/>
      <c r="F315" s="785" t="s">
        <v>13</v>
      </c>
      <c r="G315" s="841"/>
      <c r="H315" s="828"/>
      <c r="I315" s="699"/>
      <c r="J315" s="699"/>
      <c r="K315" s="699"/>
      <c r="L315" s="699"/>
      <c r="M315" s="699"/>
      <c r="N315" s="699"/>
      <c r="O315" s="709" t="s">
        <v>267</v>
      </c>
      <c r="P315" s="709" t="s">
        <v>14</v>
      </c>
      <c r="Q315" s="710" t="s">
        <v>321</v>
      </c>
      <c r="R315" s="684">
        <f>R316+R318</f>
        <v>8550672.7699999996</v>
      </c>
      <c r="S315" s="711">
        <f t="shared" si="21"/>
        <v>0</v>
      </c>
      <c r="T315" s="684">
        <f t="shared" si="20"/>
        <v>0</v>
      </c>
    </row>
    <row r="316" spans="1:20" s="4" customFormat="1" ht="38.25" customHeight="1" x14ac:dyDescent="0.2">
      <c r="A316" s="69"/>
      <c r="B316" s="70"/>
      <c r="C316" s="71"/>
      <c r="D316" s="45"/>
      <c r="E316" s="122"/>
      <c r="F316" s="707" t="s">
        <v>393</v>
      </c>
      <c r="G316" s="708"/>
      <c r="H316" s="828"/>
      <c r="I316" s="699"/>
      <c r="J316" s="699"/>
      <c r="K316" s="699"/>
      <c r="L316" s="699"/>
      <c r="M316" s="699"/>
      <c r="N316" s="699"/>
      <c r="O316" s="709" t="s">
        <v>267</v>
      </c>
      <c r="P316" s="709" t="s">
        <v>14</v>
      </c>
      <c r="Q316" s="710" t="s">
        <v>392</v>
      </c>
      <c r="R316" s="684">
        <f t="shared" si="21"/>
        <v>1588931.72</v>
      </c>
      <c r="S316" s="711">
        <f t="shared" si="21"/>
        <v>0</v>
      </c>
      <c r="T316" s="684">
        <f t="shared" si="20"/>
        <v>0</v>
      </c>
    </row>
    <row r="317" spans="1:20" s="4" customFormat="1" ht="50.25" customHeight="1" x14ac:dyDescent="0.2">
      <c r="A317" s="69"/>
      <c r="B317" s="70"/>
      <c r="C317" s="71"/>
      <c r="D317" s="45"/>
      <c r="E317" s="122"/>
      <c r="F317" s="707" t="s">
        <v>462</v>
      </c>
      <c r="G317" s="708"/>
      <c r="H317" s="828"/>
      <c r="I317" s="699"/>
      <c r="J317" s="699"/>
      <c r="K317" s="699"/>
      <c r="L317" s="699"/>
      <c r="M317" s="699"/>
      <c r="N317" s="699"/>
      <c r="O317" s="709" t="s">
        <v>267</v>
      </c>
      <c r="P317" s="709" t="s">
        <v>14</v>
      </c>
      <c r="Q317" s="710" t="s">
        <v>461</v>
      </c>
      <c r="R317" s="684">
        <v>1588931.72</v>
      </c>
      <c r="S317" s="711">
        <v>0</v>
      </c>
      <c r="T317" s="684">
        <f t="shared" si="20"/>
        <v>0</v>
      </c>
    </row>
    <row r="318" spans="1:20" s="4" customFormat="1" ht="21" customHeight="1" x14ac:dyDescent="0.2">
      <c r="A318" s="69"/>
      <c r="B318" s="70"/>
      <c r="C318" s="71"/>
      <c r="D318" s="45"/>
      <c r="E318" s="122"/>
      <c r="F318" s="686" t="s">
        <v>395</v>
      </c>
      <c r="G318" s="687"/>
      <c r="H318" s="828"/>
      <c r="I318" s="699"/>
      <c r="J318" s="699"/>
      <c r="K318" s="699"/>
      <c r="L318" s="699"/>
      <c r="M318" s="699"/>
      <c r="N318" s="699"/>
      <c r="O318" s="709" t="s">
        <v>267</v>
      </c>
      <c r="P318" s="709" t="s">
        <v>14</v>
      </c>
      <c r="Q318" s="710" t="s">
        <v>396</v>
      </c>
      <c r="R318" s="684">
        <f>R319</f>
        <v>6961741.0499999998</v>
      </c>
      <c r="S318" s="711">
        <v>0</v>
      </c>
      <c r="T318" s="684">
        <f t="shared" si="20"/>
        <v>0</v>
      </c>
    </row>
    <row r="319" spans="1:20" s="4" customFormat="1" ht="63" customHeight="1" x14ac:dyDescent="0.2">
      <c r="A319" s="69"/>
      <c r="B319" s="70"/>
      <c r="C319" s="71"/>
      <c r="D319" s="45"/>
      <c r="E319" s="122"/>
      <c r="F319" s="751" t="s">
        <v>479</v>
      </c>
      <c r="G319" s="808"/>
      <c r="H319" s="828"/>
      <c r="I319" s="699"/>
      <c r="J319" s="699"/>
      <c r="K319" s="699"/>
      <c r="L319" s="699"/>
      <c r="M319" s="699"/>
      <c r="N319" s="699"/>
      <c r="O319" s="709" t="s">
        <v>267</v>
      </c>
      <c r="P319" s="709" t="s">
        <v>14</v>
      </c>
      <c r="Q319" s="710" t="s">
        <v>453</v>
      </c>
      <c r="R319" s="684">
        <v>6961741.0499999998</v>
      </c>
      <c r="S319" s="711">
        <v>0</v>
      </c>
      <c r="T319" s="684">
        <f t="shared" si="20"/>
        <v>0</v>
      </c>
    </row>
    <row r="320" spans="1:20" s="4" customFormat="1" ht="30.75" customHeight="1" x14ac:dyDescent="0.2">
      <c r="A320" s="22"/>
      <c r="B320" s="526"/>
      <c r="C320" s="526"/>
      <c r="D320" s="45" t="s">
        <v>270</v>
      </c>
      <c r="E320" s="122"/>
      <c r="F320" s="662" t="s">
        <v>408</v>
      </c>
      <c r="G320" s="663"/>
      <c r="H320" s="664" t="e">
        <f>#REF!+#REF!+#REF!+#REF!+#REF!+#REF!+#REF!</f>
        <v>#REF!</v>
      </c>
      <c r="I320" s="664" t="e">
        <f>#REF!+#REF!+#REF!+#REF!+#REF!+#REF!+#REF!</f>
        <v>#REF!</v>
      </c>
      <c r="J320" s="664" t="e">
        <f>#REF!+#REF!+#REF!+#REF!+#REF!+#REF!+#REF!</f>
        <v>#REF!</v>
      </c>
      <c r="K320" s="664" t="e">
        <f>#REF!+#REF!+#REF!+#REF!+#REF!+#REF!+#REF!</f>
        <v>#REF!</v>
      </c>
      <c r="L320" s="664" t="e">
        <f>#REF!+#REF!+#REF!+#REF!+#REF!+#REF!+#REF!</f>
        <v>#REF!</v>
      </c>
      <c r="M320" s="664" t="e">
        <f>#REF!+#REF!+#REF!+#REF!+#REF!+#REF!+#REF!</f>
        <v>#REF!</v>
      </c>
      <c r="N320" s="664" t="e">
        <f>#REF!+#REF!+#REF!+#REF!+#REF!+#REF!+#REF!</f>
        <v>#REF!</v>
      </c>
      <c r="O320" s="665" t="s">
        <v>271</v>
      </c>
      <c r="P320" s="665" t="s">
        <v>486</v>
      </c>
      <c r="Q320" s="803" t="s">
        <v>321</v>
      </c>
      <c r="R320" s="693">
        <f>R321</f>
        <v>12643008.26</v>
      </c>
      <c r="S320" s="694">
        <f>S321</f>
        <v>5021301.55</v>
      </c>
      <c r="T320" s="675">
        <f t="shared" si="20"/>
        <v>39.716034718465018</v>
      </c>
    </row>
    <row r="321" spans="1:20" s="4" customFormat="1" ht="30.75" customHeight="1" x14ac:dyDescent="0.2">
      <c r="A321" s="22"/>
      <c r="B321" s="23"/>
      <c r="C321" s="23"/>
      <c r="D321" s="45"/>
      <c r="E321" s="122"/>
      <c r="F321" s="676" t="s">
        <v>425</v>
      </c>
      <c r="G321" s="677"/>
      <c r="H321" s="677"/>
      <c r="I321" s="664"/>
      <c r="J321" s="664"/>
      <c r="K321" s="664"/>
      <c r="L321" s="664"/>
      <c r="M321" s="664"/>
      <c r="N321" s="664"/>
      <c r="O321" s="695" t="s">
        <v>271</v>
      </c>
      <c r="P321" s="695" t="s">
        <v>484</v>
      </c>
      <c r="Q321" s="696" t="s">
        <v>321</v>
      </c>
      <c r="R321" s="697">
        <f>R322</f>
        <v>12643008.26</v>
      </c>
      <c r="S321" s="698">
        <f>S322</f>
        <v>5021301.55</v>
      </c>
      <c r="T321" s="684">
        <f t="shared" si="20"/>
        <v>39.716034718465018</v>
      </c>
    </row>
    <row r="322" spans="1:20" s="4" customFormat="1" ht="30.75" customHeight="1" x14ac:dyDescent="0.2">
      <c r="A322" s="22"/>
      <c r="B322" s="23"/>
      <c r="C322" s="23"/>
      <c r="D322" s="45"/>
      <c r="E322" s="122"/>
      <c r="F322" s="676" t="s">
        <v>426</v>
      </c>
      <c r="G322" s="677"/>
      <c r="H322" s="678"/>
      <c r="I322" s="664"/>
      <c r="J322" s="664"/>
      <c r="K322" s="664"/>
      <c r="L322" s="664"/>
      <c r="M322" s="664"/>
      <c r="N322" s="664"/>
      <c r="O322" s="695" t="s">
        <v>271</v>
      </c>
      <c r="P322" s="695" t="s">
        <v>485</v>
      </c>
      <c r="Q322" s="696" t="s">
        <v>321</v>
      </c>
      <c r="R322" s="697">
        <f>R324+R336+R331</f>
        <v>12643008.26</v>
      </c>
      <c r="S322" s="698">
        <f>S324+S336+S331</f>
        <v>5021301.55</v>
      </c>
      <c r="T322" s="684">
        <f t="shared" si="20"/>
        <v>39.716034718465018</v>
      </c>
    </row>
    <row r="323" spans="1:20" s="4" customFormat="1" ht="30.75" customHeight="1" x14ac:dyDescent="0.2">
      <c r="A323" s="22"/>
      <c r="B323" s="23"/>
      <c r="C323" s="23"/>
      <c r="D323" s="45"/>
      <c r="E323" s="122"/>
      <c r="F323" s="686" t="s">
        <v>178</v>
      </c>
      <c r="G323" s="687"/>
      <c r="H323" s="678"/>
      <c r="I323" s="664"/>
      <c r="J323" s="664"/>
      <c r="K323" s="664"/>
      <c r="L323" s="664"/>
      <c r="M323" s="664"/>
      <c r="N323" s="664"/>
      <c r="O323" s="695" t="s">
        <v>271</v>
      </c>
      <c r="P323" s="695" t="s">
        <v>39</v>
      </c>
      <c r="Q323" s="696" t="s">
        <v>321</v>
      </c>
      <c r="R323" s="697">
        <f>R324</f>
        <v>12015000</v>
      </c>
      <c r="S323" s="698">
        <f>S324</f>
        <v>5021301.55</v>
      </c>
      <c r="T323" s="684">
        <f t="shared" si="20"/>
        <v>41.79193965875988</v>
      </c>
    </row>
    <row r="324" spans="1:20" s="4" customFormat="1" ht="51" customHeight="1" x14ac:dyDescent="0.2">
      <c r="A324" s="22"/>
      <c r="B324" s="23"/>
      <c r="C324" s="23"/>
      <c r="D324" s="45"/>
      <c r="E324" s="122"/>
      <c r="F324" s="676" t="s">
        <v>247</v>
      </c>
      <c r="G324" s="677"/>
      <c r="H324" s="699"/>
      <c r="I324" s="699"/>
      <c r="J324" s="699"/>
      <c r="K324" s="699"/>
      <c r="L324" s="699"/>
      <c r="M324" s="699"/>
      <c r="N324" s="699"/>
      <c r="O324" s="695" t="s">
        <v>271</v>
      </c>
      <c r="P324" s="695" t="s">
        <v>51</v>
      </c>
      <c r="Q324" s="696" t="s">
        <v>321</v>
      </c>
      <c r="R324" s="697">
        <f>R325+R327+R329</f>
        <v>12015000</v>
      </c>
      <c r="S324" s="698">
        <f>S325+S327+S329</f>
        <v>5021301.55</v>
      </c>
      <c r="T324" s="684">
        <f t="shared" si="20"/>
        <v>41.79193965875988</v>
      </c>
    </row>
    <row r="325" spans="1:20" s="4" customFormat="1" ht="97.5" customHeight="1" x14ac:dyDescent="0.2">
      <c r="A325" s="22"/>
      <c r="B325" s="23"/>
      <c r="C325" s="23"/>
      <c r="D325" s="45"/>
      <c r="E325" s="122"/>
      <c r="F325" s="686" t="s">
        <v>389</v>
      </c>
      <c r="G325" s="687"/>
      <c r="H325" s="699"/>
      <c r="I325" s="699"/>
      <c r="J325" s="699"/>
      <c r="K325" s="699"/>
      <c r="L325" s="699"/>
      <c r="M325" s="699"/>
      <c r="N325" s="699"/>
      <c r="O325" s="695" t="s">
        <v>271</v>
      </c>
      <c r="P325" s="695" t="s">
        <v>51</v>
      </c>
      <c r="Q325" s="696" t="s">
        <v>390</v>
      </c>
      <c r="R325" s="697">
        <f>R326</f>
        <v>10146400</v>
      </c>
      <c r="S325" s="698">
        <f>S326</f>
        <v>4800233.47</v>
      </c>
      <c r="T325" s="684">
        <f t="shared" si="20"/>
        <v>47.309720393440038</v>
      </c>
    </row>
    <row r="326" spans="1:20" s="4" customFormat="1" ht="35.25" customHeight="1" x14ac:dyDescent="0.2">
      <c r="A326" s="22"/>
      <c r="B326" s="23"/>
      <c r="C326" s="23"/>
      <c r="D326" s="45"/>
      <c r="E326" s="122"/>
      <c r="F326" s="744" t="s">
        <v>464</v>
      </c>
      <c r="G326" s="745"/>
      <c r="H326" s="699"/>
      <c r="I326" s="699"/>
      <c r="J326" s="699"/>
      <c r="K326" s="699"/>
      <c r="L326" s="699"/>
      <c r="M326" s="699"/>
      <c r="N326" s="699"/>
      <c r="O326" s="695" t="s">
        <v>271</v>
      </c>
      <c r="P326" s="695" t="s">
        <v>51</v>
      </c>
      <c r="Q326" s="696" t="s">
        <v>463</v>
      </c>
      <c r="R326" s="697">
        <v>10146400</v>
      </c>
      <c r="S326" s="698">
        <v>4800233.47</v>
      </c>
      <c r="T326" s="684">
        <f t="shared" si="20"/>
        <v>47.309720393440038</v>
      </c>
    </row>
    <row r="327" spans="1:20" s="4" customFormat="1" ht="39" customHeight="1" x14ac:dyDescent="0.2">
      <c r="A327" s="49"/>
      <c r="B327" s="50"/>
      <c r="C327" s="74"/>
      <c r="D327" s="45"/>
      <c r="E327" s="122"/>
      <c r="F327" s="686" t="s">
        <v>393</v>
      </c>
      <c r="G327" s="687"/>
      <c r="H327" s="699"/>
      <c r="I327" s="699"/>
      <c r="J327" s="699"/>
      <c r="K327" s="699"/>
      <c r="L327" s="699"/>
      <c r="M327" s="699"/>
      <c r="N327" s="699"/>
      <c r="O327" s="695" t="s">
        <v>271</v>
      </c>
      <c r="P327" s="695" t="s">
        <v>51</v>
      </c>
      <c r="Q327" s="696" t="s">
        <v>392</v>
      </c>
      <c r="R327" s="700">
        <f>R328</f>
        <v>1689600</v>
      </c>
      <c r="S327" s="701">
        <f>S328</f>
        <v>206491.39</v>
      </c>
      <c r="T327" s="684">
        <f t="shared" si="20"/>
        <v>12.22131806344697</v>
      </c>
    </row>
    <row r="328" spans="1:20" s="4" customFormat="1" ht="54" customHeight="1" x14ac:dyDescent="0.2">
      <c r="A328" s="49"/>
      <c r="B328" s="50"/>
      <c r="C328" s="74"/>
      <c r="D328" s="45"/>
      <c r="E328" s="122"/>
      <c r="F328" s="686" t="s">
        <v>462</v>
      </c>
      <c r="G328" s="687"/>
      <c r="H328" s="699"/>
      <c r="I328" s="699"/>
      <c r="J328" s="699"/>
      <c r="K328" s="699"/>
      <c r="L328" s="699"/>
      <c r="M328" s="699"/>
      <c r="N328" s="699"/>
      <c r="O328" s="695" t="s">
        <v>271</v>
      </c>
      <c r="P328" s="695" t="s">
        <v>51</v>
      </c>
      <c r="Q328" s="696" t="s">
        <v>461</v>
      </c>
      <c r="R328" s="700">
        <v>1689600</v>
      </c>
      <c r="S328" s="701">
        <v>206491.39</v>
      </c>
      <c r="T328" s="684">
        <f t="shared" si="20"/>
        <v>12.22131806344697</v>
      </c>
    </row>
    <row r="329" spans="1:20" s="4" customFormat="1" ht="24.75" customHeight="1" x14ac:dyDescent="0.2">
      <c r="A329" s="49"/>
      <c r="B329" s="50"/>
      <c r="C329" s="74"/>
      <c r="D329" s="45"/>
      <c r="E329" s="122"/>
      <c r="F329" s="686" t="s">
        <v>395</v>
      </c>
      <c r="G329" s="687"/>
      <c r="H329" s="699"/>
      <c r="I329" s="699"/>
      <c r="J329" s="699"/>
      <c r="K329" s="699"/>
      <c r="L329" s="699"/>
      <c r="M329" s="699"/>
      <c r="N329" s="699"/>
      <c r="O329" s="695" t="s">
        <v>271</v>
      </c>
      <c r="P329" s="695" t="s">
        <v>51</v>
      </c>
      <c r="Q329" s="696" t="s">
        <v>396</v>
      </c>
      <c r="R329" s="700">
        <f>R330</f>
        <v>179000</v>
      </c>
      <c r="S329" s="701">
        <f>S330</f>
        <v>14576.69</v>
      </c>
      <c r="T329" s="684">
        <f t="shared" si="20"/>
        <v>8.1434022346368717</v>
      </c>
    </row>
    <row r="330" spans="1:20" s="4" customFormat="1" ht="24.75" customHeight="1" x14ac:dyDescent="0.2">
      <c r="A330" s="49"/>
      <c r="B330" s="50"/>
      <c r="C330" s="74"/>
      <c r="D330" s="45"/>
      <c r="E330" s="122"/>
      <c r="F330" s="686" t="s">
        <v>467</v>
      </c>
      <c r="G330" s="687"/>
      <c r="H330" s="699"/>
      <c r="I330" s="699"/>
      <c r="J330" s="699"/>
      <c r="K330" s="699"/>
      <c r="L330" s="699"/>
      <c r="M330" s="699"/>
      <c r="N330" s="699"/>
      <c r="O330" s="695" t="s">
        <v>271</v>
      </c>
      <c r="P330" s="695" t="s">
        <v>51</v>
      </c>
      <c r="Q330" s="696" t="s">
        <v>468</v>
      </c>
      <c r="R330" s="700">
        <v>179000</v>
      </c>
      <c r="S330" s="701">
        <v>14576.69</v>
      </c>
      <c r="T330" s="684">
        <f t="shared" si="20"/>
        <v>8.1434022346368717</v>
      </c>
    </row>
    <row r="331" spans="1:20" s="4" customFormat="1" ht="39" customHeight="1" x14ac:dyDescent="0.2">
      <c r="A331" s="49"/>
      <c r="B331" s="50"/>
      <c r="C331" s="74"/>
      <c r="D331" s="45"/>
      <c r="E331" s="122"/>
      <c r="F331" s="707" t="s">
        <v>140</v>
      </c>
      <c r="G331" s="761"/>
      <c r="H331" s="697"/>
      <c r="I331" s="699"/>
      <c r="J331" s="699"/>
      <c r="K331" s="699"/>
      <c r="L331" s="699"/>
      <c r="M331" s="699"/>
      <c r="N331" s="842"/>
      <c r="O331" s="695" t="s">
        <v>271</v>
      </c>
      <c r="P331" s="709" t="s">
        <v>39</v>
      </c>
      <c r="Q331" s="710" t="s">
        <v>321</v>
      </c>
      <c r="R331" s="700">
        <f t="shared" ref="R331:S333" si="22">R332</f>
        <v>624434.61</v>
      </c>
      <c r="S331" s="701">
        <f t="shared" si="22"/>
        <v>0</v>
      </c>
      <c r="T331" s="684">
        <f t="shared" si="20"/>
        <v>0</v>
      </c>
    </row>
    <row r="332" spans="1:20" s="4" customFormat="1" ht="78.75" customHeight="1" x14ac:dyDescent="0.2">
      <c r="A332" s="49"/>
      <c r="B332" s="50"/>
      <c r="C332" s="74"/>
      <c r="D332" s="45"/>
      <c r="E332" s="122"/>
      <c r="F332" s="720" t="s">
        <v>139</v>
      </c>
      <c r="G332" s="843"/>
      <c r="H332" s="699"/>
      <c r="I332" s="699"/>
      <c r="J332" s="699"/>
      <c r="K332" s="699"/>
      <c r="L332" s="699"/>
      <c r="M332" s="699"/>
      <c r="N332" s="842"/>
      <c r="O332" s="695" t="s">
        <v>271</v>
      </c>
      <c r="P332" s="709" t="s">
        <v>32</v>
      </c>
      <c r="Q332" s="710" t="s">
        <v>321</v>
      </c>
      <c r="R332" s="700">
        <f t="shared" si="22"/>
        <v>624434.61</v>
      </c>
      <c r="S332" s="701">
        <f t="shared" si="22"/>
        <v>0</v>
      </c>
      <c r="T332" s="684">
        <f t="shared" si="20"/>
        <v>0</v>
      </c>
    </row>
    <row r="333" spans="1:20" s="4" customFormat="1" ht="99.75" customHeight="1" x14ac:dyDescent="0.2">
      <c r="A333" s="49"/>
      <c r="B333" s="50"/>
      <c r="C333" s="74"/>
      <c r="D333" s="45"/>
      <c r="E333" s="122"/>
      <c r="F333" s="686" t="s">
        <v>389</v>
      </c>
      <c r="G333" s="687"/>
      <c r="H333" s="699"/>
      <c r="I333" s="699"/>
      <c r="J333" s="699"/>
      <c r="K333" s="699"/>
      <c r="L333" s="699"/>
      <c r="M333" s="699"/>
      <c r="N333" s="842"/>
      <c r="O333" s="695" t="s">
        <v>271</v>
      </c>
      <c r="P333" s="709" t="s">
        <v>32</v>
      </c>
      <c r="Q333" s="710" t="s">
        <v>390</v>
      </c>
      <c r="R333" s="700">
        <f t="shared" si="22"/>
        <v>624434.61</v>
      </c>
      <c r="S333" s="701">
        <f t="shared" si="22"/>
        <v>0</v>
      </c>
      <c r="T333" s="684">
        <f t="shared" si="20"/>
        <v>0</v>
      </c>
    </row>
    <row r="334" spans="1:20" s="4" customFormat="1" ht="33" customHeight="1" x14ac:dyDescent="0.2">
      <c r="A334" s="49"/>
      <c r="B334" s="50"/>
      <c r="C334" s="74"/>
      <c r="D334" s="45"/>
      <c r="E334" s="122"/>
      <c r="F334" s="744" t="s">
        <v>464</v>
      </c>
      <c r="G334" s="745"/>
      <c r="H334" s="699"/>
      <c r="I334" s="699"/>
      <c r="J334" s="699"/>
      <c r="K334" s="699"/>
      <c r="L334" s="699"/>
      <c r="M334" s="699"/>
      <c r="N334" s="842"/>
      <c r="O334" s="695" t="s">
        <v>271</v>
      </c>
      <c r="P334" s="709" t="s">
        <v>32</v>
      </c>
      <c r="Q334" s="710" t="s">
        <v>463</v>
      </c>
      <c r="R334" s="700">
        <v>624434.61</v>
      </c>
      <c r="S334" s="701">
        <v>0</v>
      </c>
      <c r="T334" s="684">
        <f t="shared" ref="T334:T397" si="23">S334/R334*100</f>
        <v>0</v>
      </c>
    </row>
    <row r="335" spans="1:20" s="4" customFormat="1" ht="39" customHeight="1" x14ac:dyDescent="0.2">
      <c r="A335" s="49"/>
      <c r="B335" s="50"/>
      <c r="C335" s="74"/>
      <c r="D335" s="45"/>
      <c r="E335" s="122"/>
      <c r="F335" s="686" t="s">
        <v>43</v>
      </c>
      <c r="G335" s="687"/>
      <c r="H335" s="699"/>
      <c r="I335" s="699"/>
      <c r="J335" s="699"/>
      <c r="K335" s="699"/>
      <c r="L335" s="699"/>
      <c r="M335" s="699"/>
      <c r="N335" s="699"/>
      <c r="O335" s="695" t="s">
        <v>271</v>
      </c>
      <c r="P335" s="695" t="s">
        <v>44</v>
      </c>
      <c r="Q335" s="696" t="s">
        <v>321</v>
      </c>
      <c r="R335" s="700">
        <f>R336</f>
        <v>3573.65</v>
      </c>
      <c r="S335" s="701">
        <f>S336</f>
        <v>0</v>
      </c>
      <c r="T335" s="684">
        <f t="shared" si="23"/>
        <v>0</v>
      </c>
    </row>
    <row r="336" spans="1:20" s="4" customFormat="1" ht="80.25" customHeight="1" x14ac:dyDescent="0.2">
      <c r="A336" s="49"/>
      <c r="B336" s="50"/>
      <c r="C336" s="74"/>
      <c r="D336" s="45"/>
      <c r="E336" s="122"/>
      <c r="F336" s="751" t="s">
        <v>447</v>
      </c>
      <c r="G336" s="687"/>
      <c r="H336" s="770"/>
      <c r="I336" s="699"/>
      <c r="J336" s="699"/>
      <c r="K336" s="699"/>
      <c r="L336" s="699"/>
      <c r="M336" s="699"/>
      <c r="N336" s="699"/>
      <c r="O336" s="695" t="s">
        <v>271</v>
      </c>
      <c r="P336" s="771" t="s">
        <v>237</v>
      </c>
      <c r="Q336" s="696" t="s">
        <v>321</v>
      </c>
      <c r="R336" s="700">
        <f>R337+R339</f>
        <v>3573.65</v>
      </c>
      <c r="S336" s="701">
        <f>S337+S339</f>
        <v>0</v>
      </c>
      <c r="T336" s="684">
        <f t="shared" si="23"/>
        <v>0</v>
      </c>
    </row>
    <row r="337" spans="1:20" s="4" customFormat="1" ht="63" customHeight="1" x14ac:dyDescent="0.2">
      <c r="A337" s="49"/>
      <c r="B337" s="50"/>
      <c r="C337" s="74"/>
      <c r="D337" s="45"/>
      <c r="E337" s="122"/>
      <c r="F337" s="686" t="s">
        <v>389</v>
      </c>
      <c r="G337" s="687"/>
      <c r="H337" s="770"/>
      <c r="I337" s="699"/>
      <c r="J337" s="699"/>
      <c r="K337" s="699"/>
      <c r="L337" s="699"/>
      <c r="M337" s="699"/>
      <c r="N337" s="699"/>
      <c r="O337" s="695" t="s">
        <v>271</v>
      </c>
      <c r="P337" s="771" t="s">
        <v>237</v>
      </c>
      <c r="Q337" s="696" t="s">
        <v>390</v>
      </c>
      <c r="R337" s="700">
        <f>R338</f>
        <v>3573.65</v>
      </c>
      <c r="S337" s="701">
        <f>S338</f>
        <v>0</v>
      </c>
      <c r="T337" s="684">
        <f t="shared" si="23"/>
        <v>0</v>
      </c>
    </row>
    <row r="338" spans="1:20" s="4" customFormat="1" ht="54" customHeight="1" x14ac:dyDescent="0.2">
      <c r="A338" s="49"/>
      <c r="B338" s="50"/>
      <c r="C338" s="74"/>
      <c r="D338" s="45"/>
      <c r="E338" s="122"/>
      <c r="F338" s="686" t="s">
        <v>459</v>
      </c>
      <c r="G338" s="687"/>
      <c r="H338" s="770"/>
      <c r="I338" s="699"/>
      <c r="J338" s="699"/>
      <c r="K338" s="699"/>
      <c r="L338" s="699"/>
      <c r="M338" s="699"/>
      <c r="N338" s="699"/>
      <c r="O338" s="695" t="s">
        <v>271</v>
      </c>
      <c r="P338" s="771" t="s">
        <v>237</v>
      </c>
      <c r="Q338" s="696" t="s">
        <v>460</v>
      </c>
      <c r="R338" s="700">
        <v>3573.65</v>
      </c>
      <c r="S338" s="701">
        <v>0</v>
      </c>
      <c r="T338" s="684">
        <f t="shared" si="23"/>
        <v>0</v>
      </c>
    </row>
    <row r="339" spans="1:20" s="4" customFormat="1" ht="36.75" customHeight="1" x14ac:dyDescent="0.2">
      <c r="A339" s="49"/>
      <c r="B339" s="50"/>
      <c r="C339" s="74"/>
      <c r="D339" s="45"/>
      <c r="E339" s="122"/>
      <c r="F339" s="686" t="s">
        <v>393</v>
      </c>
      <c r="G339" s="687"/>
      <c r="H339" s="770"/>
      <c r="I339" s="699"/>
      <c r="J339" s="699"/>
      <c r="K339" s="699"/>
      <c r="L339" s="699"/>
      <c r="M339" s="699"/>
      <c r="N339" s="699"/>
      <c r="O339" s="695" t="s">
        <v>271</v>
      </c>
      <c r="P339" s="771" t="s">
        <v>237</v>
      </c>
      <c r="Q339" s="696" t="s">
        <v>392</v>
      </c>
      <c r="R339" s="700">
        <f>R340</f>
        <v>0</v>
      </c>
      <c r="S339" s="701">
        <f>S340</f>
        <v>0</v>
      </c>
      <c r="T339" s="684">
        <v>0</v>
      </c>
    </row>
    <row r="340" spans="1:20" s="4" customFormat="1" ht="54" customHeight="1" x14ac:dyDescent="0.2">
      <c r="A340" s="49"/>
      <c r="B340" s="50"/>
      <c r="C340" s="74"/>
      <c r="D340" s="45"/>
      <c r="E340" s="122"/>
      <c r="F340" s="686" t="s">
        <v>462</v>
      </c>
      <c r="G340" s="687"/>
      <c r="H340" s="770"/>
      <c r="I340" s="699"/>
      <c r="J340" s="699"/>
      <c r="K340" s="699"/>
      <c r="L340" s="699"/>
      <c r="M340" s="699"/>
      <c r="N340" s="699"/>
      <c r="O340" s="695" t="s">
        <v>271</v>
      </c>
      <c r="P340" s="771" t="s">
        <v>237</v>
      </c>
      <c r="Q340" s="696" t="s">
        <v>461</v>
      </c>
      <c r="R340" s="700">
        <v>0</v>
      </c>
      <c r="S340" s="701">
        <v>0</v>
      </c>
      <c r="T340" s="684">
        <v>0</v>
      </c>
    </row>
    <row r="341" spans="1:20" s="54" customFormat="1" ht="33" customHeight="1" x14ac:dyDescent="0.2">
      <c r="A341" s="52"/>
      <c r="B341" s="75"/>
      <c r="C341" s="76"/>
      <c r="D341" s="53"/>
      <c r="E341" s="123"/>
      <c r="F341" s="662" t="s">
        <v>306</v>
      </c>
      <c r="G341" s="663"/>
      <c r="H341" s="664" t="e">
        <f t="shared" ref="H341:N341" si="24">H258+H320+H240</f>
        <v>#REF!</v>
      </c>
      <c r="I341" s="664" t="e">
        <f t="shared" si="24"/>
        <v>#REF!</v>
      </c>
      <c r="J341" s="664" t="e">
        <f t="shared" si="24"/>
        <v>#REF!</v>
      </c>
      <c r="K341" s="664" t="e">
        <f t="shared" si="24"/>
        <v>#REF!</v>
      </c>
      <c r="L341" s="664" t="e">
        <f t="shared" si="24"/>
        <v>#REF!</v>
      </c>
      <c r="M341" s="664" t="e">
        <f t="shared" si="24"/>
        <v>#REF!</v>
      </c>
      <c r="N341" s="664" t="e">
        <f t="shared" si="24"/>
        <v>#REF!</v>
      </c>
      <c r="O341" s="665" t="s">
        <v>351</v>
      </c>
      <c r="P341" s="665" t="s">
        <v>486</v>
      </c>
      <c r="Q341" s="666" t="s">
        <v>321</v>
      </c>
      <c r="R341" s="773">
        <f>R240+R258+R283+R320</f>
        <v>76330430.519999996</v>
      </c>
      <c r="S341" s="774">
        <f>S240+S258+S283+S320</f>
        <v>15948769.41</v>
      </c>
      <c r="T341" s="675">
        <f t="shared" si="23"/>
        <v>20.894378953910294</v>
      </c>
    </row>
    <row r="342" spans="1:20" s="54" customFormat="1" ht="16.5" customHeight="1" x14ac:dyDescent="0.2">
      <c r="A342" s="77">
        <v>1400</v>
      </c>
      <c r="B342" s="78" t="s">
        <v>272</v>
      </c>
      <c r="C342" s="79"/>
      <c r="D342" s="53" t="s">
        <v>352</v>
      </c>
      <c r="E342" s="123"/>
      <c r="F342" s="662" t="s">
        <v>272</v>
      </c>
      <c r="G342" s="663"/>
      <c r="H342" s="664"/>
      <c r="I342" s="664"/>
      <c r="J342" s="664"/>
      <c r="K342" s="664"/>
      <c r="L342" s="664"/>
      <c r="M342" s="699"/>
      <c r="N342" s="699">
        <f>M342-H342</f>
        <v>0</v>
      </c>
      <c r="O342" s="665" t="s">
        <v>352</v>
      </c>
      <c r="P342" s="665"/>
      <c r="Q342" s="666"/>
      <c r="R342" s="700"/>
      <c r="S342" s="701"/>
      <c r="T342" s="675"/>
    </row>
    <row r="343" spans="1:20" s="54" customFormat="1" ht="16.5" customHeight="1" x14ac:dyDescent="0.2">
      <c r="A343" s="77"/>
      <c r="B343" s="78"/>
      <c r="C343" s="79"/>
      <c r="D343" s="53"/>
      <c r="E343" s="123"/>
      <c r="F343" s="662" t="s">
        <v>409</v>
      </c>
      <c r="G343" s="663"/>
      <c r="H343" s="664"/>
      <c r="I343" s="664"/>
      <c r="J343" s="664"/>
      <c r="K343" s="664"/>
      <c r="L343" s="664"/>
      <c r="M343" s="664"/>
      <c r="N343" s="664"/>
      <c r="O343" s="665" t="s">
        <v>356</v>
      </c>
      <c r="P343" s="665" t="s">
        <v>486</v>
      </c>
      <c r="Q343" s="666" t="s">
        <v>321</v>
      </c>
      <c r="R343" s="667">
        <f>R344+R359</f>
        <v>183272543.59999999</v>
      </c>
      <c r="S343" s="668">
        <f>S344+S359</f>
        <v>62096473.840000004</v>
      </c>
      <c r="T343" s="675">
        <f t="shared" si="23"/>
        <v>33.882038531384254</v>
      </c>
    </row>
    <row r="344" spans="1:20" s="54" customFormat="1" ht="48.75" customHeight="1" x14ac:dyDescent="0.2">
      <c r="A344" s="77"/>
      <c r="B344" s="78"/>
      <c r="C344" s="79"/>
      <c r="D344" s="53"/>
      <c r="E344" s="123"/>
      <c r="F344" s="690" t="s">
        <v>208</v>
      </c>
      <c r="G344" s="821"/>
      <c r="H344" s="664"/>
      <c r="I344" s="664"/>
      <c r="J344" s="664"/>
      <c r="K344" s="664"/>
      <c r="L344" s="664"/>
      <c r="M344" s="664"/>
      <c r="N344" s="664"/>
      <c r="O344" s="695" t="s">
        <v>356</v>
      </c>
      <c r="P344" s="695" t="s">
        <v>516</v>
      </c>
      <c r="Q344" s="696" t="s">
        <v>321</v>
      </c>
      <c r="R344" s="700">
        <f>R345</f>
        <v>183098543.59999999</v>
      </c>
      <c r="S344" s="701">
        <f>S345</f>
        <v>61946473.840000004</v>
      </c>
      <c r="T344" s="684">
        <f t="shared" si="23"/>
        <v>33.832313803286858</v>
      </c>
    </row>
    <row r="345" spans="1:20" s="54" customFormat="1" ht="51.75" customHeight="1" x14ac:dyDescent="0.2">
      <c r="A345" s="77"/>
      <c r="B345" s="78"/>
      <c r="C345" s="79"/>
      <c r="D345" s="53"/>
      <c r="E345" s="123"/>
      <c r="F345" s="690" t="s">
        <v>246</v>
      </c>
      <c r="G345" s="821"/>
      <c r="H345" s="664"/>
      <c r="I345" s="664"/>
      <c r="J345" s="664"/>
      <c r="K345" s="664"/>
      <c r="L345" s="664"/>
      <c r="M345" s="664"/>
      <c r="N345" s="664"/>
      <c r="O345" s="695" t="s">
        <v>356</v>
      </c>
      <c r="P345" s="695" t="s">
        <v>515</v>
      </c>
      <c r="Q345" s="696" t="s">
        <v>321</v>
      </c>
      <c r="R345" s="700">
        <f>R347+R356+R350+R353</f>
        <v>183098543.59999999</v>
      </c>
      <c r="S345" s="701">
        <f>S347+S356+S350+S353</f>
        <v>61946473.840000004</v>
      </c>
      <c r="T345" s="684">
        <f t="shared" si="23"/>
        <v>33.832313803286858</v>
      </c>
    </row>
    <row r="346" spans="1:20" s="54" customFormat="1" ht="51.75" customHeight="1" x14ac:dyDescent="0.2">
      <c r="A346" s="77"/>
      <c r="B346" s="78"/>
      <c r="C346" s="79"/>
      <c r="D346" s="53"/>
      <c r="E346" s="123"/>
      <c r="F346" s="844" t="s">
        <v>209</v>
      </c>
      <c r="G346" s="814"/>
      <c r="H346" s="664"/>
      <c r="I346" s="664"/>
      <c r="J346" s="664"/>
      <c r="K346" s="664"/>
      <c r="L346" s="664"/>
      <c r="M346" s="664"/>
      <c r="N346" s="664"/>
      <c r="O346" s="695" t="s">
        <v>356</v>
      </c>
      <c r="P346" s="695" t="s">
        <v>166</v>
      </c>
      <c r="Q346" s="696" t="s">
        <v>321</v>
      </c>
      <c r="R346" s="700">
        <f>R347+R356+R350+R353</f>
        <v>183098543.59999999</v>
      </c>
      <c r="S346" s="701">
        <f>S347+S356+S350+S353</f>
        <v>61946473.840000004</v>
      </c>
      <c r="T346" s="684">
        <f t="shared" si="23"/>
        <v>33.832313803286858</v>
      </c>
    </row>
    <row r="347" spans="1:20" s="54" customFormat="1" ht="51" customHeight="1" x14ac:dyDescent="0.2">
      <c r="A347" s="77"/>
      <c r="B347" s="78"/>
      <c r="C347" s="79"/>
      <c r="D347" s="53"/>
      <c r="E347" s="123"/>
      <c r="F347" s="690" t="s">
        <v>247</v>
      </c>
      <c r="G347" s="814"/>
      <c r="H347" s="664"/>
      <c r="I347" s="664"/>
      <c r="J347" s="664"/>
      <c r="K347" s="664"/>
      <c r="L347" s="664"/>
      <c r="M347" s="664"/>
      <c r="N347" s="664"/>
      <c r="O347" s="695" t="s">
        <v>356</v>
      </c>
      <c r="P347" s="695" t="s">
        <v>210</v>
      </c>
      <c r="Q347" s="696" t="s">
        <v>321</v>
      </c>
      <c r="R347" s="700">
        <f>R348</f>
        <v>56770878</v>
      </c>
      <c r="S347" s="701">
        <f>S348</f>
        <v>25192682.390000001</v>
      </c>
      <c r="T347" s="684">
        <f t="shared" si="23"/>
        <v>44.376066176041881</v>
      </c>
    </row>
    <row r="348" spans="1:20" s="54" customFormat="1" ht="53.25" customHeight="1" x14ac:dyDescent="0.2">
      <c r="A348" s="77"/>
      <c r="B348" s="78"/>
      <c r="C348" s="79"/>
      <c r="D348" s="53"/>
      <c r="E348" s="123"/>
      <c r="F348" s="677" t="s">
        <v>255</v>
      </c>
      <c r="G348" s="677"/>
      <c r="H348" s="664"/>
      <c r="I348" s="664"/>
      <c r="J348" s="664"/>
      <c r="K348" s="664"/>
      <c r="L348" s="664"/>
      <c r="M348" s="664"/>
      <c r="N348" s="664"/>
      <c r="O348" s="695" t="s">
        <v>356</v>
      </c>
      <c r="P348" s="695" t="s">
        <v>210</v>
      </c>
      <c r="Q348" s="696" t="s">
        <v>382</v>
      </c>
      <c r="R348" s="700">
        <f>R349</f>
        <v>56770878</v>
      </c>
      <c r="S348" s="701">
        <f>S349</f>
        <v>25192682.390000001</v>
      </c>
      <c r="T348" s="684">
        <f t="shared" si="23"/>
        <v>44.376066176041881</v>
      </c>
    </row>
    <row r="349" spans="1:20" s="54" customFormat="1" ht="21" customHeight="1" x14ac:dyDescent="0.2">
      <c r="A349" s="77"/>
      <c r="B349" s="78"/>
      <c r="C349" s="79"/>
      <c r="D349" s="53"/>
      <c r="E349" s="123"/>
      <c r="F349" s="686" t="s">
        <v>469</v>
      </c>
      <c r="G349" s="687"/>
      <c r="H349" s="664"/>
      <c r="I349" s="664"/>
      <c r="J349" s="664"/>
      <c r="K349" s="664"/>
      <c r="L349" s="664"/>
      <c r="M349" s="664"/>
      <c r="N349" s="664"/>
      <c r="O349" s="695" t="s">
        <v>356</v>
      </c>
      <c r="P349" s="695" t="s">
        <v>210</v>
      </c>
      <c r="Q349" s="696" t="s">
        <v>383</v>
      </c>
      <c r="R349" s="700">
        <f>57157190-386312</f>
        <v>56770878</v>
      </c>
      <c r="S349" s="701">
        <v>25192682.390000001</v>
      </c>
      <c r="T349" s="684">
        <f t="shared" si="23"/>
        <v>44.376066176041881</v>
      </c>
    </row>
    <row r="350" spans="1:20" s="54" customFormat="1" ht="140.25" customHeight="1" x14ac:dyDescent="0.2">
      <c r="A350" s="77"/>
      <c r="B350" s="78"/>
      <c r="C350" s="79"/>
      <c r="D350" s="53"/>
      <c r="E350" s="123"/>
      <c r="F350" s="785" t="s">
        <v>128</v>
      </c>
      <c r="G350" s="809"/>
      <c r="H350" s="664"/>
      <c r="I350" s="664"/>
      <c r="J350" s="664"/>
      <c r="K350" s="664"/>
      <c r="L350" s="664"/>
      <c r="M350" s="664"/>
      <c r="N350" s="664"/>
      <c r="O350" s="695" t="s">
        <v>356</v>
      </c>
      <c r="P350" s="695" t="s">
        <v>15</v>
      </c>
      <c r="Q350" s="696" t="s">
        <v>321</v>
      </c>
      <c r="R350" s="700">
        <f>R351</f>
        <v>45400665.600000001</v>
      </c>
      <c r="S350" s="701">
        <f>S351</f>
        <v>1555453.03</v>
      </c>
      <c r="T350" s="684">
        <f t="shared" si="23"/>
        <v>3.4260577668711538</v>
      </c>
    </row>
    <row r="351" spans="1:20" s="54" customFormat="1" ht="49.5" customHeight="1" x14ac:dyDescent="0.2">
      <c r="A351" s="77"/>
      <c r="B351" s="78"/>
      <c r="C351" s="79"/>
      <c r="D351" s="53"/>
      <c r="E351" s="123"/>
      <c r="F351" s="756" t="s">
        <v>105</v>
      </c>
      <c r="G351" s="841"/>
      <c r="H351" s="664"/>
      <c r="I351" s="664"/>
      <c r="J351" s="664"/>
      <c r="K351" s="664"/>
      <c r="L351" s="664"/>
      <c r="M351" s="664"/>
      <c r="N351" s="664"/>
      <c r="O351" s="695" t="s">
        <v>356</v>
      </c>
      <c r="P351" s="695" t="s">
        <v>15</v>
      </c>
      <c r="Q351" s="696" t="s">
        <v>107</v>
      </c>
      <c r="R351" s="700">
        <f>R352</f>
        <v>45400665.600000001</v>
      </c>
      <c r="S351" s="701">
        <f>S352</f>
        <v>1555453.03</v>
      </c>
      <c r="T351" s="684">
        <f t="shared" si="23"/>
        <v>3.4260577668711538</v>
      </c>
    </row>
    <row r="352" spans="1:20" s="54" customFormat="1" ht="21" customHeight="1" x14ac:dyDescent="0.2">
      <c r="A352" s="77"/>
      <c r="B352" s="78"/>
      <c r="C352" s="79"/>
      <c r="D352" s="53"/>
      <c r="E352" s="123"/>
      <c r="F352" s="845" t="s">
        <v>106</v>
      </c>
      <c r="G352" s="846"/>
      <c r="H352" s="664"/>
      <c r="I352" s="664"/>
      <c r="J352" s="664"/>
      <c r="K352" s="664"/>
      <c r="L352" s="664"/>
      <c r="M352" s="664"/>
      <c r="N352" s="664"/>
      <c r="O352" s="695" t="s">
        <v>356</v>
      </c>
      <c r="P352" s="695" t="s">
        <v>15</v>
      </c>
      <c r="Q352" s="696" t="s">
        <v>504</v>
      </c>
      <c r="R352" s="700">
        <v>45400665.600000001</v>
      </c>
      <c r="S352" s="701">
        <v>1555453.03</v>
      </c>
      <c r="T352" s="684">
        <f t="shared" si="23"/>
        <v>3.4260577668711538</v>
      </c>
    </row>
    <row r="353" spans="1:20" s="54" customFormat="1" ht="128.25" customHeight="1" x14ac:dyDescent="0.2">
      <c r="A353" s="77"/>
      <c r="B353" s="78"/>
      <c r="C353" s="79"/>
      <c r="D353" s="53"/>
      <c r="E353" s="123"/>
      <c r="F353" s="844" t="s">
        <v>123</v>
      </c>
      <c r="G353" s="814"/>
      <c r="H353" s="664"/>
      <c r="I353" s="664"/>
      <c r="J353" s="664"/>
      <c r="K353" s="664"/>
      <c r="L353" s="664"/>
      <c r="M353" s="664"/>
      <c r="N353" s="664"/>
      <c r="O353" s="695" t="s">
        <v>356</v>
      </c>
      <c r="P353" s="709" t="s">
        <v>16</v>
      </c>
      <c r="Q353" s="696" t="s">
        <v>321</v>
      </c>
      <c r="R353" s="700">
        <f>R354</f>
        <v>3930000</v>
      </c>
      <c r="S353" s="701">
        <f>S354</f>
        <v>12543.97</v>
      </c>
      <c r="T353" s="684">
        <f t="shared" si="23"/>
        <v>0.31918498727735367</v>
      </c>
    </row>
    <row r="354" spans="1:20" s="54" customFormat="1" ht="51.75" customHeight="1" x14ac:dyDescent="0.2">
      <c r="A354" s="77"/>
      <c r="B354" s="78"/>
      <c r="C354" s="79"/>
      <c r="D354" s="53"/>
      <c r="E354" s="123"/>
      <c r="F354" s="756" t="s">
        <v>105</v>
      </c>
      <c r="G354" s="841"/>
      <c r="H354" s="664"/>
      <c r="I354" s="664"/>
      <c r="J354" s="664"/>
      <c r="K354" s="664"/>
      <c r="L354" s="664"/>
      <c r="M354" s="664"/>
      <c r="N354" s="664"/>
      <c r="O354" s="695" t="s">
        <v>356</v>
      </c>
      <c r="P354" s="709" t="s">
        <v>16</v>
      </c>
      <c r="Q354" s="696" t="s">
        <v>107</v>
      </c>
      <c r="R354" s="700">
        <f>R355</f>
        <v>3930000</v>
      </c>
      <c r="S354" s="701">
        <f>S355</f>
        <v>12543.97</v>
      </c>
      <c r="T354" s="684">
        <f t="shared" si="23"/>
        <v>0.31918498727735367</v>
      </c>
    </row>
    <row r="355" spans="1:20" s="54" customFormat="1" ht="21" customHeight="1" x14ac:dyDescent="0.2">
      <c r="A355" s="77"/>
      <c r="B355" s="78"/>
      <c r="C355" s="79"/>
      <c r="D355" s="53"/>
      <c r="E355" s="123"/>
      <c r="F355" s="845" t="s">
        <v>106</v>
      </c>
      <c r="G355" s="846"/>
      <c r="H355" s="664"/>
      <c r="I355" s="664"/>
      <c r="J355" s="664"/>
      <c r="K355" s="664"/>
      <c r="L355" s="664"/>
      <c r="M355" s="664"/>
      <c r="N355" s="664"/>
      <c r="O355" s="695" t="s">
        <v>356</v>
      </c>
      <c r="P355" s="709" t="s">
        <v>16</v>
      </c>
      <c r="Q355" s="696" t="s">
        <v>504</v>
      </c>
      <c r="R355" s="700">
        <v>3930000</v>
      </c>
      <c r="S355" s="701">
        <v>12543.97</v>
      </c>
      <c r="T355" s="684">
        <f t="shared" si="23"/>
        <v>0.31918498727735367</v>
      </c>
    </row>
    <row r="356" spans="1:20" s="54" customFormat="1" ht="99" customHeight="1" x14ac:dyDescent="0.2">
      <c r="A356" s="77"/>
      <c r="B356" s="78"/>
      <c r="C356" s="79"/>
      <c r="D356" s="53"/>
      <c r="E356" s="123"/>
      <c r="F356" s="847" t="s">
        <v>248</v>
      </c>
      <c r="G356" s="847"/>
      <c r="H356" s="664"/>
      <c r="I356" s="664"/>
      <c r="J356" s="664"/>
      <c r="K356" s="664"/>
      <c r="L356" s="664"/>
      <c r="M356" s="699"/>
      <c r="N356" s="699"/>
      <c r="O356" s="695" t="s">
        <v>356</v>
      </c>
      <c r="P356" s="695" t="s">
        <v>211</v>
      </c>
      <c r="Q356" s="696" t="s">
        <v>321</v>
      </c>
      <c r="R356" s="700">
        <f>R357</f>
        <v>76997000</v>
      </c>
      <c r="S356" s="701">
        <f>S357</f>
        <v>35185794.450000003</v>
      </c>
      <c r="T356" s="684">
        <f t="shared" si="23"/>
        <v>45.697617374702915</v>
      </c>
    </row>
    <row r="357" spans="1:20" s="54" customFormat="1" ht="49.5" customHeight="1" x14ac:dyDescent="0.2">
      <c r="A357" s="77"/>
      <c r="B357" s="78"/>
      <c r="C357" s="79"/>
      <c r="D357" s="53"/>
      <c r="E357" s="123"/>
      <c r="F357" s="677" t="s">
        <v>255</v>
      </c>
      <c r="G357" s="677"/>
      <c r="H357" s="664"/>
      <c r="I357" s="664"/>
      <c r="J357" s="664"/>
      <c r="K357" s="664"/>
      <c r="L357" s="664"/>
      <c r="M357" s="699"/>
      <c r="N357" s="699"/>
      <c r="O357" s="695" t="s">
        <v>356</v>
      </c>
      <c r="P357" s="695" t="s">
        <v>211</v>
      </c>
      <c r="Q357" s="696" t="s">
        <v>382</v>
      </c>
      <c r="R357" s="700">
        <f>R358</f>
        <v>76997000</v>
      </c>
      <c r="S357" s="701">
        <f>S358</f>
        <v>35185794.450000003</v>
      </c>
      <c r="T357" s="684">
        <f t="shared" si="23"/>
        <v>45.697617374702915</v>
      </c>
    </row>
    <row r="358" spans="1:20" s="54" customFormat="1" ht="25.5" customHeight="1" x14ac:dyDescent="0.2">
      <c r="A358" s="77"/>
      <c r="B358" s="78"/>
      <c r="C358" s="79"/>
      <c r="D358" s="53"/>
      <c r="E358" s="123"/>
      <c r="F358" s="686" t="s">
        <v>469</v>
      </c>
      <c r="G358" s="687"/>
      <c r="H358" s="664"/>
      <c r="I358" s="664"/>
      <c r="J358" s="664"/>
      <c r="K358" s="664"/>
      <c r="L358" s="664"/>
      <c r="M358" s="699"/>
      <c r="N358" s="699"/>
      <c r="O358" s="695" t="s">
        <v>356</v>
      </c>
      <c r="P358" s="695" t="s">
        <v>211</v>
      </c>
      <c r="Q358" s="696" t="s">
        <v>383</v>
      </c>
      <c r="R358" s="700">
        <v>76997000</v>
      </c>
      <c r="S358" s="701">
        <v>35185794.450000003</v>
      </c>
      <c r="T358" s="684">
        <f t="shared" si="23"/>
        <v>45.697617374702915</v>
      </c>
    </row>
    <row r="359" spans="1:20" s="54" customFormat="1" ht="34.5" customHeight="1" x14ac:dyDescent="0.2">
      <c r="A359" s="77"/>
      <c r="B359" s="78"/>
      <c r="C359" s="79"/>
      <c r="D359" s="53"/>
      <c r="E359" s="123"/>
      <c r="F359" s="707" t="s">
        <v>425</v>
      </c>
      <c r="G359" s="708"/>
      <c r="H359" s="664"/>
      <c r="I359" s="664"/>
      <c r="J359" s="664"/>
      <c r="K359" s="664"/>
      <c r="L359" s="664"/>
      <c r="M359" s="699"/>
      <c r="N359" s="699"/>
      <c r="O359" s="709" t="s">
        <v>356</v>
      </c>
      <c r="P359" s="709" t="s">
        <v>484</v>
      </c>
      <c r="Q359" s="710" t="s">
        <v>321</v>
      </c>
      <c r="R359" s="684">
        <f t="shared" ref="R359:S363" si="25">R360</f>
        <v>174000</v>
      </c>
      <c r="S359" s="711">
        <f t="shared" si="25"/>
        <v>150000</v>
      </c>
      <c r="T359" s="684">
        <f t="shared" si="23"/>
        <v>86.206896551724128</v>
      </c>
    </row>
    <row r="360" spans="1:20" s="54" customFormat="1" ht="40.5" customHeight="1" x14ac:dyDescent="0.2">
      <c r="A360" s="77"/>
      <c r="B360" s="78"/>
      <c r="C360" s="79"/>
      <c r="D360" s="53"/>
      <c r="E360" s="123"/>
      <c r="F360" s="707" t="s">
        <v>426</v>
      </c>
      <c r="G360" s="708"/>
      <c r="H360" s="664"/>
      <c r="I360" s="664"/>
      <c r="J360" s="664"/>
      <c r="K360" s="664"/>
      <c r="L360" s="664"/>
      <c r="M360" s="699"/>
      <c r="N360" s="699"/>
      <c r="O360" s="709" t="s">
        <v>356</v>
      </c>
      <c r="P360" s="709" t="s">
        <v>485</v>
      </c>
      <c r="Q360" s="710" t="s">
        <v>321</v>
      </c>
      <c r="R360" s="684">
        <f t="shared" si="25"/>
        <v>174000</v>
      </c>
      <c r="S360" s="711">
        <f t="shared" si="25"/>
        <v>150000</v>
      </c>
      <c r="T360" s="684">
        <f t="shared" si="23"/>
        <v>86.206896551724128</v>
      </c>
    </row>
    <row r="361" spans="1:20" s="54" customFormat="1" ht="47.25" customHeight="1" x14ac:dyDescent="0.2">
      <c r="A361" s="77"/>
      <c r="B361" s="78"/>
      <c r="C361" s="79"/>
      <c r="D361" s="53"/>
      <c r="E361" s="123"/>
      <c r="F361" s="848" t="s">
        <v>209</v>
      </c>
      <c r="G361" s="849"/>
      <c r="H361" s="664"/>
      <c r="I361" s="664"/>
      <c r="J361" s="664"/>
      <c r="K361" s="664"/>
      <c r="L361" s="664"/>
      <c r="M361" s="699"/>
      <c r="N361" s="699"/>
      <c r="O361" s="709" t="s">
        <v>356</v>
      </c>
      <c r="P361" s="709" t="s">
        <v>39</v>
      </c>
      <c r="Q361" s="710" t="s">
        <v>321</v>
      </c>
      <c r="R361" s="684">
        <f t="shared" si="25"/>
        <v>174000</v>
      </c>
      <c r="S361" s="711">
        <f t="shared" si="25"/>
        <v>150000</v>
      </c>
      <c r="T361" s="684">
        <f t="shared" si="23"/>
        <v>86.206896551724128</v>
      </c>
    </row>
    <row r="362" spans="1:20" s="54" customFormat="1" ht="52.5" customHeight="1" x14ac:dyDescent="0.2">
      <c r="A362" s="77"/>
      <c r="B362" s="78"/>
      <c r="C362" s="79"/>
      <c r="D362" s="53"/>
      <c r="E362" s="123"/>
      <c r="F362" s="707" t="s">
        <v>184</v>
      </c>
      <c r="G362" s="708"/>
      <c r="H362" s="664"/>
      <c r="I362" s="664"/>
      <c r="J362" s="664"/>
      <c r="K362" s="664"/>
      <c r="L362" s="664"/>
      <c r="M362" s="699"/>
      <c r="N362" s="699"/>
      <c r="O362" s="709" t="s">
        <v>356</v>
      </c>
      <c r="P362" s="709" t="s">
        <v>185</v>
      </c>
      <c r="Q362" s="710" t="s">
        <v>321</v>
      </c>
      <c r="R362" s="684">
        <f t="shared" si="25"/>
        <v>174000</v>
      </c>
      <c r="S362" s="711">
        <f t="shared" si="25"/>
        <v>150000</v>
      </c>
      <c r="T362" s="684">
        <f t="shared" si="23"/>
        <v>86.206896551724128</v>
      </c>
    </row>
    <row r="363" spans="1:20" s="54" customFormat="1" ht="56.25" customHeight="1" x14ac:dyDescent="0.2">
      <c r="A363" s="77"/>
      <c r="B363" s="78"/>
      <c r="C363" s="79"/>
      <c r="D363" s="53"/>
      <c r="E363" s="123"/>
      <c r="F363" s="707" t="s">
        <v>255</v>
      </c>
      <c r="G363" s="707"/>
      <c r="H363" s="664"/>
      <c r="I363" s="664"/>
      <c r="J363" s="664"/>
      <c r="K363" s="664"/>
      <c r="L363" s="664"/>
      <c r="M363" s="699"/>
      <c r="N363" s="699"/>
      <c r="O363" s="709" t="s">
        <v>356</v>
      </c>
      <c r="P363" s="709" t="s">
        <v>185</v>
      </c>
      <c r="Q363" s="710" t="s">
        <v>382</v>
      </c>
      <c r="R363" s="684">
        <f t="shared" si="25"/>
        <v>174000</v>
      </c>
      <c r="S363" s="711">
        <f t="shared" si="25"/>
        <v>150000</v>
      </c>
      <c r="T363" s="684">
        <f t="shared" si="23"/>
        <v>86.206896551724128</v>
      </c>
    </row>
    <row r="364" spans="1:20" s="54" customFormat="1" ht="25.5" customHeight="1" x14ac:dyDescent="0.2">
      <c r="A364" s="77"/>
      <c r="B364" s="78"/>
      <c r="C364" s="79"/>
      <c r="D364" s="53"/>
      <c r="E364" s="123"/>
      <c r="F364" s="707" t="s">
        <v>469</v>
      </c>
      <c r="G364" s="708"/>
      <c r="H364" s="664"/>
      <c r="I364" s="664"/>
      <c r="J364" s="664"/>
      <c r="K364" s="664"/>
      <c r="L364" s="664"/>
      <c r="M364" s="699"/>
      <c r="N364" s="699"/>
      <c r="O364" s="709" t="s">
        <v>356</v>
      </c>
      <c r="P364" s="709" t="s">
        <v>185</v>
      </c>
      <c r="Q364" s="710" t="s">
        <v>383</v>
      </c>
      <c r="R364" s="684">
        <v>174000</v>
      </c>
      <c r="S364" s="711">
        <v>150000</v>
      </c>
      <c r="T364" s="684">
        <f t="shared" si="23"/>
        <v>86.206896551724128</v>
      </c>
    </row>
    <row r="365" spans="1:20" s="4" customFormat="1" ht="16.5" customHeight="1" x14ac:dyDescent="0.2">
      <c r="A365" s="80" t="s">
        <v>278</v>
      </c>
      <c r="B365" s="81" t="s">
        <v>279</v>
      </c>
      <c r="C365" s="82"/>
      <c r="D365" s="45" t="s">
        <v>280</v>
      </c>
      <c r="E365" s="122"/>
      <c r="F365" s="662" t="s">
        <v>423</v>
      </c>
      <c r="G365" s="663"/>
      <c r="H365" s="664" t="e">
        <f>H366+#REF!</f>
        <v>#REF!</v>
      </c>
      <c r="I365" s="664" t="e">
        <f>I366+#REF!</f>
        <v>#REF!</v>
      </c>
      <c r="J365" s="664" t="e">
        <f>J366+#REF!</f>
        <v>#REF!</v>
      </c>
      <c r="K365" s="664" t="e">
        <f>K366+#REF!</f>
        <v>#REF!</v>
      </c>
      <c r="L365" s="664" t="e">
        <f>L366+#REF!</f>
        <v>#REF!</v>
      </c>
      <c r="M365" s="664" t="e">
        <f>M366+#REF!</f>
        <v>#REF!</v>
      </c>
      <c r="N365" s="664" t="e">
        <f>N366+#REF!</f>
        <v>#REF!</v>
      </c>
      <c r="O365" s="802" t="s">
        <v>280</v>
      </c>
      <c r="P365" s="802" t="s">
        <v>486</v>
      </c>
      <c r="Q365" s="803" t="s">
        <v>321</v>
      </c>
      <c r="R365" s="667">
        <f>R366+R390</f>
        <v>232005819.31</v>
      </c>
      <c r="S365" s="668">
        <f>S366+S390</f>
        <v>115675237.74999999</v>
      </c>
      <c r="T365" s="675">
        <f t="shared" si="23"/>
        <v>49.858765652527801</v>
      </c>
    </row>
    <row r="366" spans="1:20" s="4" customFormat="1" ht="48" customHeight="1" x14ac:dyDescent="0.2">
      <c r="A366" s="83"/>
      <c r="B366" s="84"/>
      <c r="C366" s="85" t="s">
        <v>281</v>
      </c>
      <c r="D366" s="45"/>
      <c r="E366" s="122"/>
      <c r="F366" s="690" t="s">
        <v>208</v>
      </c>
      <c r="G366" s="821"/>
      <c r="H366" s="664"/>
      <c r="I366" s="664"/>
      <c r="J366" s="664"/>
      <c r="K366" s="664"/>
      <c r="L366" s="664"/>
      <c r="M366" s="664"/>
      <c r="N366" s="664"/>
      <c r="O366" s="695" t="s">
        <v>280</v>
      </c>
      <c r="P366" s="695" t="s">
        <v>516</v>
      </c>
      <c r="Q366" s="696" t="s">
        <v>321</v>
      </c>
      <c r="R366" s="700">
        <f>R367+R387</f>
        <v>231909819.31</v>
      </c>
      <c r="S366" s="701">
        <f>S367+S387</f>
        <v>115579237.74999999</v>
      </c>
      <c r="T366" s="684">
        <f t="shared" si="23"/>
        <v>49.838009487430178</v>
      </c>
    </row>
    <row r="367" spans="1:20" s="4" customFormat="1" ht="51.75" customHeight="1" x14ac:dyDescent="0.2">
      <c r="A367" s="83"/>
      <c r="B367" s="84"/>
      <c r="C367" s="85"/>
      <c r="D367" s="45"/>
      <c r="E367" s="122"/>
      <c r="F367" s="686" t="s">
        <v>249</v>
      </c>
      <c r="G367" s="687"/>
      <c r="H367" s="699"/>
      <c r="I367" s="699"/>
      <c r="J367" s="699"/>
      <c r="K367" s="699"/>
      <c r="L367" s="699"/>
      <c r="M367" s="699"/>
      <c r="N367" s="699"/>
      <c r="O367" s="695" t="s">
        <v>280</v>
      </c>
      <c r="P367" s="695" t="s">
        <v>517</v>
      </c>
      <c r="Q367" s="696" t="s">
        <v>321</v>
      </c>
      <c r="R367" s="700">
        <f>R369+R375+R378+R372+R381</f>
        <v>231509819.31</v>
      </c>
      <c r="S367" s="701">
        <f>S369+S375+S378+S372</f>
        <v>115384954.44999999</v>
      </c>
      <c r="T367" s="684">
        <f t="shared" si="23"/>
        <v>49.840198914196101</v>
      </c>
    </row>
    <row r="368" spans="1:20" s="4" customFormat="1" ht="48.75" customHeight="1" x14ac:dyDescent="0.2">
      <c r="A368" s="83"/>
      <c r="B368" s="84"/>
      <c r="C368" s="85"/>
      <c r="D368" s="45"/>
      <c r="E368" s="122"/>
      <c r="F368" s="686" t="s">
        <v>212</v>
      </c>
      <c r="G368" s="687"/>
      <c r="H368" s="699"/>
      <c r="I368" s="699"/>
      <c r="J368" s="699"/>
      <c r="K368" s="699"/>
      <c r="L368" s="699"/>
      <c r="M368" s="699"/>
      <c r="N368" s="699"/>
      <c r="O368" s="695" t="s">
        <v>280</v>
      </c>
      <c r="P368" s="695" t="s">
        <v>177</v>
      </c>
      <c r="Q368" s="696" t="s">
        <v>321</v>
      </c>
      <c r="R368" s="700">
        <f>R369+R375+R378+R372</f>
        <v>231492585</v>
      </c>
      <c r="S368" s="701">
        <f>S369+S375+S378+S372</f>
        <v>115384954.44999999</v>
      </c>
      <c r="T368" s="684">
        <f t="shared" si="23"/>
        <v>49.843909449626643</v>
      </c>
    </row>
    <row r="369" spans="1:20" s="4" customFormat="1" ht="45.75" customHeight="1" x14ac:dyDescent="0.2">
      <c r="A369" s="83"/>
      <c r="B369" s="84"/>
      <c r="C369" s="85"/>
      <c r="D369" s="45"/>
      <c r="E369" s="122"/>
      <c r="F369" s="690" t="s">
        <v>247</v>
      </c>
      <c r="G369" s="814"/>
      <c r="H369" s="664"/>
      <c r="I369" s="664"/>
      <c r="J369" s="664"/>
      <c r="K369" s="664"/>
      <c r="L369" s="664"/>
      <c r="M369" s="664"/>
      <c r="N369" s="664"/>
      <c r="O369" s="695" t="s">
        <v>280</v>
      </c>
      <c r="P369" s="695" t="s">
        <v>213</v>
      </c>
      <c r="Q369" s="696" t="s">
        <v>321</v>
      </c>
      <c r="R369" s="700">
        <f>R370</f>
        <v>55016516</v>
      </c>
      <c r="S369" s="701">
        <f>S370</f>
        <v>25631361.780000001</v>
      </c>
      <c r="T369" s="684">
        <f t="shared" si="23"/>
        <v>46.588485864862839</v>
      </c>
    </row>
    <row r="370" spans="1:20" s="4" customFormat="1" ht="51.75" customHeight="1" x14ac:dyDescent="0.2">
      <c r="A370" s="83"/>
      <c r="B370" s="84"/>
      <c r="C370" s="85"/>
      <c r="D370" s="45"/>
      <c r="E370" s="122"/>
      <c r="F370" s="677" t="s">
        <v>255</v>
      </c>
      <c r="G370" s="677"/>
      <c r="H370" s="664"/>
      <c r="I370" s="664"/>
      <c r="J370" s="664"/>
      <c r="K370" s="664"/>
      <c r="L370" s="664"/>
      <c r="M370" s="664"/>
      <c r="N370" s="664"/>
      <c r="O370" s="695" t="s">
        <v>280</v>
      </c>
      <c r="P370" s="695" t="s">
        <v>213</v>
      </c>
      <c r="Q370" s="696" t="s">
        <v>382</v>
      </c>
      <c r="R370" s="700">
        <f>R371</f>
        <v>55016516</v>
      </c>
      <c r="S370" s="701">
        <f>S371</f>
        <v>25631361.780000001</v>
      </c>
      <c r="T370" s="684">
        <f t="shared" si="23"/>
        <v>46.588485864862839</v>
      </c>
    </row>
    <row r="371" spans="1:20" s="4" customFormat="1" ht="27.75" customHeight="1" x14ac:dyDescent="0.2">
      <c r="A371" s="83"/>
      <c r="B371" s="84"/>
      <c r="C371" s="85"/>
      <c r="D371" s="45"/>
      <c r="E371" s="122"/>
      <c r="F371" s="686" t="s">
        <v>469</v>
      </c>
      <c r="G371" s="687"/>
      <c r="H371" s="664"/>
      <c r="I371" s="664"/>
      <c r="J371" s="664"/>
      <c r="K371" s="664"/>
      <c r="L371" s="664"/>
      <c r="M371" s="664"/>
      <c r="N371" s="664"/>
      <c r="O371" s="695" t="s">
        <v>280</v>
      </c>
      <c r="P371" s="695" t="s">
        <v>213</v>
      </c>
      <c r="Q371" s="696" t="s">
        <v>383</v>
      </c>
      <c r="R371" s="700">
        <f>56356240-1339724</f>
        <v>55016516</v>
      </c>
      <c r="S371" s="701">
        <v>25631361.780000001</v>
      </c>
      <c r="T371" s="684">
        <f t="shared" si="23"/>
        <v>46.588485864862839</v>
      </c>
    </row>
    <row r="372" spans="1:20" s="4" customFormat="1" ht="64.5" customHeight="1" x14ac:dyDescent="0.2">
      <c r="A372" s="83"/>
      <c r="B372" s="84"/>
      <c r="C372" s="85"/>
      <c r="D372" s="45"/>
      <c r="E372" s="122"/>
      <c r="F372" s="686" t="s">
        <v>138</v>
      </c>
      <c r="G372" s="738"/>
      <c r="H372" s="664"/>
      <c r="I372" s="664"/>
      <c r="J372" s="664"/>
      <c r="K372" s="664"/>
      <c r="L372" s="664"/>
      <c r="M372" s="664"/>
      <c r="N372" s="664"/>
      <c r="O372" s="695" t="s">
        <v>280</v>
      </c>
      <c r="P372" s="736" t="s">
        <v>137</v>
      </c>
      <c r="Q372" s="696" t="s">
        <v>321</v>
      </c>
      <c r="R372" s="700">
        <f>R373</f>
        <v>350400</v>
      </c>
      <c r="S372" s="701">
        <f>S373</f>
        <v>0</v>
      </c>
      <c r="T372" s="684">
        <f t="shared" si="23"/>
        <v>0</v>
      </c>
    </row>
    <row r="373" spans="1:20" s="4" customFormat="1" ht="52.5" customHeight="1" x14ac:dyDescent="0.2">
      <c r="A373" s="83"/>
      <c r="B373" s="84"/>
      <c r="C373" s="85"/>
      <c r="D373" s="45"/>
      <c r="E373" s="122"/>
      <c r="F373" s="677" t="s">
        <v>255</v>
      </c>
      <c r="G373" s="677"/>
      <c r="H373" s="664"/>
      <c r="I373" s="664"/>
      <c r="J373" s="664"/>
      <c r="K373" s="664"/>
      <c r="L373" s="664"/>
      <c r="M373" s="664"/>
      <c r="N373" s="664"/>
      <c r="O373" s="695" t="s">
        <v>280</v>
      </c>
      <c r="P373" s="736" t="s">
        <v>137</v>
      </c>
      <c r="Q373" s="696" t="s">
        <v>382</v>
      </c>
      <c r="R373" s="700">
        <f>R374</f>
        <v>350400</v>
      </c>
      <c r="S373" s="701">
        <f>S374</f>
        <v>0</v>
      </c>
      <c r="T373" s="684">
        <f t="shared" si="23"/>
        <v>0</v>
      </c>
    </row>
    <row r="374" spans="1:20" s="4" customFormat="1" ht="27.75" customHeight="1" x14ac:dyDescent="0.2">
      <c r="A374" s="83"/>
      <c r="B374" s="84"/>
      <c r="C374" s="85"/>
      <c r="D374" s="45"/>
      <c r="E374" s="122"/>
      <c r="F374" s="686" t="s">
        <v>469</v>
      </c>
      <c r="G374" s="687"/>
      <c r="H374" s="664"/>
      <c r="I374" s="664"/>
      <c r="J374" s="664"/>
      <c r="K374" s="664"/>
      <c r="L374" s="664"/>
      <c r="M374" s="664"/>
      <c r="N374" s="664"/>
      <c r="O374" s="695" t="s">
        <v>280</v>
      </c>
      <c r="P374" s="736" t="s">
        <v>137</v>
      </c>
      <c r="Q374" s="696" t="s">
        <v>383</v>
      </c>
      <c r="R374" s="700">
        <v>350400</v>
      </c>
      <c r="S374" s="701">
        <v>0</v>
      </c>
      <c r="T374" s="684">
        <f t="shared" si="23"/>
        <v>0</v>
      </c>
    </row>
    <row r="375" spans="1:20" s="4" customFormat="1" ht="63" customHeight="1" x14ac:dyDescent="0.2">
      <c r="A375" s="83"/>
      <c r="B375" s="86"/>
      <c r="C375" s="74"/>
      <c r="D375" s="45"/>
      <c r="E375" s="122"/>
      <c r="F375" s="847" t="s">
        <v>143</v>
      </c>
      <c r="G375" s="847"/>
      <c r="H375" s="699" t="e">
        <f>#REF!+#REF!</f>
        <v>#REF!</v>
      </c>
      <c r="I375" s="699" t="e">
        <f>#REF!+#REF!</f>
        <v>#REF!</v>
      </c>
      <c r="J375" s="699" t="e">
        <f>#REF!+#REF!</f>
        <v>#REF!</v>
      </c>
      <c r="K375" s="699" t="e">
        <f>#REF!+#REF!</f>
        <v>#REF!</v>
      </c>
      <c r="L375" s="699" t="e">
        <f>#REF!+#REF!</f>
        <v>#REF!</v>
      </c>
      <c r="M375" s="699" t="e">
        <f>#REF!+#REF!</f>
        <v>#REF!</v>
      </c>
      <c r="N375" s="699" t="e">
        <f>#REF!+#REF!</f>
        <v>#REF!</v>
      </c>
      <c r="O375" s="695" t="s">
        <v>280</v>
      </c>
      <c r="P375" s="736" t="s">
        <v>142</v>
      </c>
      <c r="Q375" s="696" t="s">
        <v>321</v>
      </c>
      <c r="R375" s="697">
        <f>R376</f>
        <v>20639669</v>
      </c>
      <c r="S375" s="698">
        <f>S376</f>
        <v>9375572.4000000004</v>
      </c>
      <c r="T375" s="684">
        <f t="shared" si="23"/>
        <v>45.425013356561102</v>
      </c>
    </row>
    <row r="376" spans="1:20" s="4" customFormat="1" ht="51.75" customHeight="1" x14ac:dyDescent="0.2">
      <c r="A376" s="83"/>
      <c r="B376" s="86"/>
      <c r="C376" s="74"/>
      <c r="D376" s="45"/>
      <c r="E376" s="122"/>
      <c r="F376" s="677" t="s">
        <v>255</v>
      </c>
      <c r="G376" s="677"/>
      <c r="H376" s="699"/>
      <c r="I376" s="699"/>
      <c r="J376" s="699"/>
      <c r="K376" s="699"/>
      <c r="L376" s="699"/>
      <c r="M376" s="699"/>
      <c r="N376" s="699"/>
      <c r="O376" s="695" t="s">
        <v>280</v>
      </c>
      <c r="P376" s="695" t="s">
        <v>142</v>
      </c>
      <c r="Q376" s="696" t="s">
        <v>382</v>
      </c>
      <c r="R376" s="697">
        <f>R377</f>
        <v>20639669</v>
      </c>
      <c r="S376" s="698">
        <f>S377</f>
        <v>9375572.4000000004</v>
      </c>
      <c r="T376" s="684">
        <f t="shared" si="23"/>
        <v>45.425013356561102</v>
      </c>
    </row>
    <row r="377" spans="1:20" s="4" customFormat="1" ht="31.5" customHeight="1" x14ac:dyDescent="0.2">
      <c r="A377" s="83"/>
      <c r="B377" s="86"/>
      <c r="C377" s="74"/>
      <c r="D377" s="45"/>
      <c r="E377" s="122"/>
      <c r="F377" s="686" t="s">
        <v>469</v>
      </c>
      <c r="G377" s="687"/>
      <c r="H377" s="699"/>
      <c r="I377" s="699"/>
      <c r="J377" s="699"/>
      <c r="K377" s="699"/>
      <c r="L377" s="699"/>
      <c r="M377" s="699"/>
      <c r="N377" s="699"/>
      <c r="O377" s="695" t="s">
        <v>280</v>
      </c>
      <c r="P377" s="695" t="s">
        <v>142</v>
      </c>
      <c r="Q377" s="696" t="s">
        <v>383</v>
      </c>
      <c r="R377" s="697">
        <v>20639669</v>
      </c>
      <c r="S377" s="698">
        <v>9375572.4000000004</v>
      </c>
      <c r="T377" s="684">
        <f t="shared" si="23"/>
        <v>45.425013356561102</v>
      </c>
    </row>
    <row r="378" spans="1:20" s="4" customFormat="1" ht="148.5" customHeight="1" x14ac:dyDescent="0.2">
      <c r="A378" s="83"/>
      <c r="B378" s="86"/>
      <c r="C378" s="74"/>
      <c r="D378" s="45"/>
      <c r="E378" s="122"/>
      <c r="F378" s="850" t="s">
        <v>146</v>
      </c>
      <c r="G378" s="687"/>
      <c r="H378" s="699"/>
      <c r="I378" s="699"/>
      <c r="J378" s="699"/>
      <c r="K378" s="699"/>
      <c r="L378" s="699"/>
      <c r="M378" s="699"/>
      <c r="N378" s="699"/>
      <c r="O378" s="695" t="s">
        <v>280</v>
      </c>
      <c r="P378" s="695" t="s">
        <v>214</v>
      </c>
      <c r="Q378" s="696" t="s">
        <v>321</v>
      </c>
      <c r="R378" s="697">
        <f>R379</f>
        <v>155486000</v>
      </c>
      <c r="S378" s="698">
        <f>S379</f>
        <v>80378020.269999996</v>
      </c>
      <c r="T378" s="684">
        <f t="shared" si="23"/>
        <v>51.694699374863326</v>
      </c>
    </row>
    <row r="379" spans="1:20" s="4" customFormat="1" ht="51" customHeight="1" x14ac:dyDescent="0.2">
      <c r="A379" s="83"/>
      <c r="B379" s="86"/>
      <c r="C379" s="74"/>
      <c r="D379" s="45"/>
      <c r="E379" s="122"/>
      <c r="F379" s="677" t="s">
        <v>255</v>
      </c>
      <c r="G379" s="677"/>
      <c r="H379" s="699"/>
      <c r="I379" s="699"/>
      <c r="J379" s="699"/>
      <c r="K379" s="699"/>
      <c r="L379" s="699"/>
      <c r="M379" s="699"/>
      <c r="N379" s="699"/>
      <c r="O379" s="695" t="s">
        <v>280</v>
      </c>
      <c r="P379" s="695" t="s">
        <v>214</v>
      </c>
      <c r="Q379" s="696" t="s">
        <v>382</v>
      </c>
      <c r="R379" s="697">
        <f>R380</f>
        <v>155486000</v>
      </c>
      <c r="S379" s="698">
        <f>S380</f>
        <v>80378020.269999996</v>
      </c>
      <c r="T379" s="684">
        <f t="shared" si="23"/>
        <v>51.694699374863326</v>
      </c>
    </row>
    <row r="380" spans="1:20" s="4" customFormat="1" ht="30.75" customHeight="1" x14ac:dyDescent="0.2">
      <c r="A380" s="83"/>
      <c r="B380" s="86"/>
      <c r="C380" s="74"/>
      <c r="D380" s="45"/>
      <c r="E380" s="122"/>
      <c r="F380" s="686" t="s">
        <v>469</v>
      </c>
      <c r="G380" s="687"/>
      <c r="H380" s="699"/>
      <c r="I380" s="699"/>
      <c r="J380" s="699"/>
      <c r="K380" s="699"/>
      <c r="L380" s="699"/>
      <c r="M380" s="699"/>
      <c r="N380" s="699"/>
      <c r="O380" s="750" t="s">
        <v>280</v>
      </c>
      <c r="P380" s="695" t="s">
        <v>214</v>
      </c>
      <c r="Q380" s="696" t="s">
        <v>383</v>
      </c>
      <c r="R380" s="697">
        <v>155486000</v>
      </c>
      <c r="S380" s="698">
        <v>80378020.269999996</v>
      </c>
      <c r="T380" s="684">
        <f t="shared" si="23"/>
        <v>51.694699374863326</v>
      </c>
    </row>
    <row r="381" spans="1:20" s="4" customFormat="1" ht="30.75" customHeight="1" x14ac:dyDescent="0.2">
      <c r="A381" s="83"/>
      <c r="B381" s="86"/>
      <c r="C381" s="74"/>
      <c r="D381" s="45"/>
      <c r="E381" s="122"/>
      <c r="F381" s="720" t="s">
        <v>19</v>
      </c>
      <c r="G381" s="843"/>
      <c r="H381" s="699"/>
      <c r="I381" s="699"/>
      <c r="J381" s="699"/>
      <c r="K381" s="699"/>
      <c r="L381" s="699"/>
      <c r="M381" s="699"/>
      <c r="N381" s="842"/>
      <c r="O381" s="709" t="s">
        <v>280</v>
      </c>
      <c r="P381" s="851" t="s">
        <v>18</v>
      </c>
      <c r="Q381" s="696" t="s">
        <v>321</v>
      </c>
      <c r="R381" s="697">
        <f t="shared" ref="R381:S383" si="26">R382</f>
        <v>17234.309999999939</v>
      </c>
      <c r="S381" s="698">
        <f t="shared" si="26"/>
        <v>0</v>
      </c>
      <c r="T381" s="684">
        <f t="shared" si="23"/>
        <v>0</v>
      </c>
    </row>
    <row r="382" spans="1:20" s="4" customFormat="1" ht="103.5" customHeight="1" x14ac:dyDescent="0.2">
      <c r="A382" s="83"/>
      <c r="B382" s="86"/>
      <c r="C382" s="74"/>
      <c r="D382" s="45"/>
      <c r="E382" s="122"/>
      <c r="F382" s="707" t="s">
        <v>127</v>
      </c>
      <c r="G382" s="708"/>
      <c r="H382" s="699"/>
      <c r="I382" s="699"/>
      <c r="J382" s="699"/>
      <c r="K382" s="699"/>
      <c r="L382" s="699"/>
      <c r="M382" s="699"/>
      <c r="N382" s="842"/>
      <c r="O382" s="851" t="s">
        <v>280</v>
      </c>
      <c r="P382" s="851" t="s">
        <v>17</v>
      </c>
      <c r="Q382" s="710" t="s">
        <v>321</v>
      </c>
      <c r="R382" s="684">
        <f t="shared" si="26"/>
        <v>17234.309999999939</v>
      </c>
      <c r="S382" s="711">
        <f t="shared" si="26"/>
        <v>0</v>
      </c>
      <c r="T382" s="684">
        <f t="shared" si="23"/>
        <v>0</v>
      </c>
    </row>
    <row r="383" spans="1:20" s="4" customFormat="1" ht="47.25" customHeight="1" x14ac:dyDescent="0.2">
      <c r="A383" s="83"/>
      <c r="B383" s="86"/>
      <c r="C383" s="74"/>
      <c r="D383" s="45"/>
      <c r="E383" s="122"/>
      <c r="F383" s="677" t="s">
        <v>255</v>
      </c>
      <c r="G383" s="677"/>
      <c r="H383" s="754"/>
      <c r="I383" s="754"/>
      <c r="J383" s="754"/>
      <c r="K383" s="754"/>
      <c r="L383" s="754"/>
      <c r="M383" s="754"/>
      <c r="N383" s="754"/>
      <c r="O383" s="851" t="s">
        <v>280</v>
      </c>
      <c r="P383" s="851" t="s">
        <v>17</v>
      </c>
      <c r="Q383" s="852" t="s">
        <v>382</v>
      </c>
      <c r="R383" s="684">
        <f t="shared" si="26"/>
        <v>17234.309999999939</v>
      </c>
      <c r="S383" s="711">
        <f t="shared" si="26"/>
        <v>0</v>
      </c>
      <c r="T383" s="684">
        <f t="shared" si="23"/>
        <v>0</v>
      </c>
    </row>
    <row r="384" spans="1:20" s="4" customFormat="1" ht="23.25" customHeight="1" x14ac:dyDescent="0.2">
      <c r="A384" s="83"/>
      <c r="B384" s="86"/>
      <c r="C384" s="74"/>
      <c r="D384" s="45"/>
      <c r="E384" s="122"/>
      <c r="F384" s="707" t="s">
        <v>469</v>
      </c>
      <c r="G384" s="708"/>
      <c r="H384" s="697"/>
      <c r="I384" s="697"/>
      <c r="J384" s="697"/>
      <c r="K384" s="697"/>
      <c r="L384" s="697"/>
      <c r="M384" s="697"/>
      <c r="N384" s="697"/>
      <c r="O384" s="709" t="s">
        <v>280</v>
      </c>
      <c r="P384" s="851" t="s">
        <v>17</v>
      </c>
      <c r="Q384" s="710" t="s">
        <v>383</v>
      </c>
      <c r="R384" s="684">
        <f>574476.95-557242.64</f>
        <v>17234.309999999939</v>
      </c>
      <c r="S384" s="711">
        <v>0</v>
      </c>
      <c r="T384" s="684">
        <f t="shared" si="23"/>
        <v>0</v>
      </c>
    </row>
    <row r="385" spans="1:20" s="4" customFormat="1" ht="80.25" customHeight="1" x14ac:dyDescent="0.2">
      <c r="A385" s="83"/>
      <c r="B385" s="86"/>
      <c r="C385" s="74"/>
      <c r="D385" s="45"/>
      <c r="E385" s="122"/>
      <c r="F385" s="853" t="s">
        <v>250</v>
      </c>
      <c r="G385" s="691"/>
      <c r="H385" s="699"/>
      <c r="I385" s="699"/>
      <c r="J385" s="699"/>
      <c r="K385" s="699"/>
      <c r="L385" s="699"/>
      <c r="M385" s="699"/>
      <c r="N385" s="699"/>
      <c r="O385" s="854" t="s">
        <v>280</v>
      </c>
      <c r="P385" s="695" t="s">
        <v>518</v>
      </c>
      <c r="Q385" s="696" t="s">
        <v>321</v>
      </c>
      <c r="R385" s="697">
        <f t="shared" ref="R385:S388" si="27">R386</f>
        <v>400000</v>
      </c>
      <c r="S385" s="698">
        <f t="shared" si="27"/>
        <v>194283.3</v>
      </c>
      <c r="T385" s="684">
        <f t="shared" si="23"/>
        <v>48.570824999999992</v>
      </c>
    </row>
    <row r="386" spans="1:20" s="4" customFormat="1" ht="46.5" customHeight="1" x14ac:dyDescent="0.2">
      <c r="A386" s="83"/>
      <c r="B386" s="86"/>
      <c r="C386" s="74"/>
      <c r="D386" s="45"/>
      <c r="E386" s="122"/>
      <c r="F386" s="686" t="s">
        <v>176</v>
      </c>
      <c r="G386" s="687"/>
      <c r="H386" s="699"/>
      <c r="I386" s="699"/>
      <c r="J386" s="699"/>
      <c r="K386" s="699"/>
      <c r="L386" s="699"/>
      <c r="M386" s="699"/>
      <c r="N386" s="842"/>
      <c r="O386" s="709" t="s">
        <v>280</v>
      </c>
      <c r="P386" s="855" t="s">
        <v>175</v>
      </c>
      <c r="Q386" s="696" t="s">
        <v>321</v>
      </c>
      <c r="R386" s="697">
        <f t="shared" si="27"/>
        <v>400000</v>
      </c>
      <c r="S386" s="698">
        <f t="shared" si="27"/>
        <v>194283.3</v>
      </c>
      <c r="T386" s="684">
        <f t="shared" si="23"/>
        <v>48.570824999999992</v>
      </c>
    </row>
    <row r="387" spans="1:20" s="4" customFormat="1" ht="53.25" customHeight="1" x14ac:dyDescent="0.2">
      <c r="A387" s="83"/>
      <c r="B387" s="86"/>
      <c r="C387" s="74"/>
      <c r="D387" s="45"/>
      <c r="E387" s="122"/>
      <c r="F387" s="690" t="s">
        <v>251</v>
      </c>
      <c r="G387" s="821"/>
      <c r="H387" s="699"/>
      <c r="I387" s="699"/>
      <c r="J387" s="699"/>
      <c r="K387" s="699"/>
      <c r="L387" s="699"/>
      <c r="M387" s="699"/>
      <c r="N387" s="699"/>
      <c r="O387" s="709" t="s">
        <v>280</v>
      </c>
      <c r="P387" s="695" t="s">
        <v>215</v>
      </c>
      <c r="Q387" s="696" t="s">
        <v>321</v>
      </c>
      <c r="R387" s="697">
        <f t="shared" si="27"/>
        <v>400000</v>
      </c>
      <c r="S387" s="698">
        <f t="shared" si="27"/>
        <v>194283.3</v>
      </c>
      <c r="T387" s="684">
        <f t="shared" si="23"/>
        <v>48.570824999999992</v>
      </c>
    </row>
    <row r="388" spans="1:20" s="4" customFormat="1" ht="53.25" customHeight="1" x14ac:dyDescent="0.2">
      <c r="A388" s="83"/>
      <c r="B388" s="86"/>
      <c r="C388" s="74"/>
      <c r="D388" s="45"/>
      <c r="E388" s="122"/>
      <c r="F388" s="677" t="s">
        <v>255</v>
      </c>
      <c r="G388" s="677"/>
      <c r="H388" s="699"/>
      <c r="I388" s="699"/>
      <c r="J388" s="699"/>
      <c r="K388" s="699"/>
      <c r="L388" s="699"/>
      <c r="M388" s="699"/>
      <c r="N388" s="699"/>
      <c r="O388" s="709" t="s">
        <v>280</v>
      </c>
      <c r="P388" s="695" t="s">
        <v>215</v>
      </c>
      <c r="Q388" s="696" t="s">
        <v>382</v>
      </c>
      <c r="R388" s="697">
        <f t="shared" si="27"/>
        <v>400000</v>
      </c>
      <c r="S388" s="698">
        <f t="shared" si="27"/>
        <v>194283.3</v>
      </c>
      <c r="T388" s="684">
        <f t="shared" si="23"/>
        <v>48.570824999999992</v>
      </c>
    </row>
    <row r="389" spans="1:20" s="4" customFormat="1" ht="26.25" customHeight="1" x14ac:dyDescent="0.2">
      <c r="A389" s="83"/>
      <c r="B389" s="86"/>
      <c r="C389" s="74"/>
      <c r="D389" s="45"/>
      <c r="E389" s="122"/>
      <c r="F389" s="686" t="s">
        <v>469</v>
      </c>
      <c r="G389" s="687"/>
      <c r="H389" s="699"/>
      <c r="I389" s="699"/>
      <c r="J389" s="699"/>
      <c r="K389" s="699"/>
      <c r="L389" s="699"/>
      <c r="M389" s="699"/>
      <c r="N389" s="699"/>
      <c r="O389" s="709" t="s">
        <v>280</v>
      </c>
      <c r="P389" s="695" t="s">
        <v>215</v>
      </c>
      <c r="Q389" s="696" t="s">
        <v>383</v>
      </c>
      <c r="R389" s="697">
        <v>400000</v>
      </c>
      <c r="S389" s="698">
        <v>194283.3</v>
      </c>
      <c r="T389" s="684">
        <f t="shared" si="23"/>
        <v>48.570824999999992</v>
      </c>
    </row>
    <row r="390" spans="1:20" s="4" customFormat="1" ht="40.5" customHeight="1" x14ac:dyDescent="0.2">
      <c r="A390" s="83"/>
      <c r="B390" s="86"/>
      <c r="C390" s="74"/>
      <c r="D390" s="45"/>
      <c r="E390" s="122"/>
      <c r="F390" s="785" t="s">
        <v>425</v>
      </c>
      <c r="G390" s="841"/>
      <c r="H390" s="699"/>
      <c r="I390" s="699"/>
      <c r="J390" s="699"/>
      <c r="K390" s="699"/>
      <c r="L390" s="699"/>
      <c r="M390" s="699"/>
      <c r="N390" s="699"/>
      <c r="O390" s="695" t="s">
        <v>280</v>
      </c>
      <c r="P390" s="695" t="s">
        <v>484</v>
      </c>
      <c r="Q390" s="696" t="s">
        <v>321</v>
      </c>
      <c r="R390" s="684">
        <f t="shared" ref="R390:S394" si="28">R391</f>
        <v>96000</v>
      </c>
      <c r="S390" s="711">
        <f t="shared" si="28"/>
        <v>96000</v>
      </c>
      <c r="T390" s="684">
        <f t="shared" si="23"/>
        <v>100</v>
      </c>
    </row>
    <row r="391" spans="1:20" s="4" customFormat="1" ht="39" customHeight="1" x14ac:dyDescent="0.2">
      <c r="A391" s="83"/>
      <c r="B391" s="86"/>
      <c r="C391" s="74"/>
      <c r="D391" s="45"/>
      <c r="E391" s="122"/>
      <c r="F391" s="785" t="s">
        <v>426</v>
      </c>
      <c r="G391" s="841"/>
      <c r="H391" s="699"/>
      <c r="I391" s="699"/>
      <c r="J391" s="699"/>
      <c r="K391" s="699"/>
      <c r="L391" s="699"/>
      <c r="M391" s="699"/>
      <c r="N391" s="699"/>
      <c r="O391" s="695" t="s">
        <v>280</v>
      </c>
      <c r="P391" s="695" t="s">
        <v>485</v>
      </c>
      <c r="Q391" s="696" t="s">
        <v>321</v>
      </c>
      <c r="R391" s="684">
        <f t="shared" si="28"/>
        <v>96000</v>
      </c>
      <c r="S391" s="711">
        <f t="shared" si="28"/>
        <v>96000</v>
      </c>
      <c r="T391" s="684">
        <f t="shared" si="23"/>
        <v>100</v>
      </c>
    </row>
    <row r="392" spans="1:20" s="4" customFormat="1" ht="56.25" customHeight="1" x14ac:dyDescent="0.2">
      <c r="A392" s="83"/>
      <c r="B392" s="86"/>
      <c r="C392" s="74"/>
      <c r="D392" s="45"/>
      <c r="E392" s="122"/>
      <c r="F392" s="686" t="s">
        <v>212</v>
      </c>
      <c r="G392" s="687"/>
      <c r="H392" s="699"/>
      <c r="I392" s="699"/>
      <c r="J392" s="699"/>
      <c r="K392" s="699"/>
      <c r="L392" s="699"/>
      <c r="M392" s="699"/>
      <c r="N392" s="699"/>
      <c r="O392" s="695" t="s">
        <v>280</v>
      </c>
      <c r="P392" s="695" t="s">
        <v>39</v>
      </c>
      <c r="Q392" s="696" t="s">
        <v>321</v>
      </c>
      <c r="R392" s="684">
        <f t="shared" si="28"/>
        <v>96000</v>
      </c>
      <c r="S392" s="711">
        <f t="shared" si="28"/>
        <v>96000</v>
      </c>
      <c r="T392" s="684">
        <f t="shared" si="23"/>
        <v>100</v>
      </c>
    </row>
    <row r="393" spans="1:20" s="4" customFormat="1" ht="55.5" customHeight="1" x14ac:dyDescent="0.2">
      <c r="A393" s="83"/>
      <c r="B393" s="86"/>
      <c r="C393" s="74"/>
      <c r="D393" s="45"/>
      <c r="E393" s="122"/>
      <c r="F393" s="707" t="s">
        <v>184</v>
      </c>
      <c r="G393" s="708"/>
      <c r="H393" s="699"/>
      <c r="I393" s="699"/>
      <c r="J393" s="699"/>
      <c r="K393" s="699"/>
      <c r="L393" s="699"/>
      <c r="M393" s="699"/>
      <c r="N393" s="699"/>
      <c r="O393" s="695" t="s">
        <v>280</v>
      </c>
      <c r="P393" s="709" t="s">
        <v>185</v>
      </c>
      <c r="Q393" s="710" t="s">
        <v>321</v>
      </c>
      <c r="R393" s="684">
        <f t="shared" si="28"/>
        <v>96000</v>
      </c>
      <c r="S393" s="711">
        <f t="shared" si="28"/>
        <v>96000</v>
      </c>
      <c r="T393" s="684">
        <f t="shared" si="23"/>
        <v>100</v>
      </c>
    </row>
    <row r="394" spans="1:20" s="4" customFormat="1" ht="57" customHeight="1" x14ac:dyDescent="0.2">
      <c r="A394" s="83"/>
      <c r="B394" s="86"/>
      <c r="C394" s="74"/>
      <c r="D394" s="45"/>
      <c r="E394" s="122"/>
      <c r="F394" s="677" t="s">
        <v>255</v>
      </c>
      <c r="G394" s="677"/>
      <c r="H394" s="699"/>
      <c r="I394" s="699"/>
      <c r="J394" s="699"/>
      <c r="K394" s="699"/>
      <c r="L394" s="699"/>
      <c r="M394" s="699"/>
      <c r="N394" s="699"/>
      <c r="O394" s="695" t="s">
        <v>280</v>
      </c>
      <c r="P394" s="709" t="s">
        <v>185</v>
      </c>
      <c r="Q394" s="710" t="s">
        <v>382</v>
      </c>
      <c r="R394" s="684">
        <f t="shared" si="28"/>
        <v>96000</v>
      </c>
      <c r="S394" s="711">
        <f t="shared" si="28"/>
        <v>96000</v>
      </c>
      <c r="T394" s="684">
        <f t="shared" si="23"/>
        <v>100</v>
      </c>
    </row>
    <row r="395" spans="1:20" s="4" customFormat="1" ht="26.25" customHeight="1" x14ac:dyDescent="0.2">
      <c r="A395" s="83"/>
      <c r="B395" s="86"/>
      <c r="C395" s="74"/>
      <c r="D395" s="45"/>
      <c r="E395" s="122"/>
      <c r="F395" s="707" t="s">
        <v>469</v>
      </c>
      <c r="G395" s="708"/>
      <c r="H395" s="699"/>
      <c r="I395" s="699"/>
      <c r="J395" s="699"/>
      <c r="K395" s="699"/>
      <c r="L395" s="699"/>
      <c r="M395" s="699"/>
      <c r="N395" s="699"/>
      <c r="O395" s="695" t="s">
        <v>280</v>
      </c>
      <c r="P395" s="709" t="s">
        <v>185</v>
      </c>
      <c r="Q395" s="710" t="s">
        <v>383</v>
      </c>
      <c r="R395" s="684">
        <v>96000</v>
      </c>
      <c r="S395" s="711">
        <v>96000</v>
      </c>
      <c r="T395" s="684">
        <f t="shared" si="23"/>
        <v>100</v>
      </c>
    </row>
    <row r="396" spans="1:20" s="4" customFormat="1" ht="28.5" customHeight="1" x14ac:dyDescent="0.2">
      <c r="A396" s="83"/>
      <c r="B396" s="86"/>
      <c r="C396" s="74"/>
      <c r="D396" s="45"/>
      <c r="E396" s="122"/>
      <c r="F396" s="856" t="s">
        <v>34</v>
      </c>
      <c r="G396" s="857"/>
      <c r="H396" s="801"/>
      <c r="I396" s="801"/>
      <c r="J396" s="801"/>
      <c r="K396" s="801"/>
      <c r="L396" s="801"/>
      <c r="M396" s="801"/>
      <c r="N396" s="801"/>
      <c r="O396" s="802" t="s">
        <v>35</v>
      </c>
      <c r="P396" s="802" t="s">
        <v>486</v>
      </c>
      <c r="Q396" s="803" t="s">
        <v>321</v>
      </c>
      <c r="R396" s="667">
        <f>R397+R406+R412+R423</f>
        <v>49837035.689999998</v>
      </c>
      <c r="S396" s="668">
        <f>S397+S406+S412+S423</f>
        <v>19345365.399999999</v>
      </c>
      <c r="T396" s="675">
        <f t="shared" si="23"/>
        <v>38.817247318507199</v>
      </c>
    </row>
    <row r="397" spans="1:20" s="4" customFormat="1" ht="46.5" customHeight="1" x14ac:dyDescent="0.2">
      <c r="A397" s="83"/>
      <c r="B397" s="86"/>
      <c r="C397" s="74"/>
      <c r="D397" s="45"/>
      <c r="E397" s="122"/>
      <c r="F397" s="690" t="s">
        <v>216</v>
      </c>
      <c r="G397" s="821"/>
      <c r="H397" s="664"/>
      <c r="I397" s="664"/>
      <c r="J397" s="664"/>
      <c r="K397" s="664"/>
      <c r="L397" s="664"/>
      <c r="M397" s="664"/>
      <c r="N397" s="664"/>
      <c r="O397" s="695" t="s">
        <v>35</v>
      </c>
      <c r="P397" s="695" t="s">
        <v>516</v>
      </c>
      <c r="Q397" s="696" t="s">
        <v>321</v>
      </c>
      <c r="R397" s="700">
        <f>R398</f>
        <v>21490770</v>
      </c>
      <c r="S397" s="701">
        <f>S398</f>
        <v>9055960.9900000002</v>
      </c>
      <c r="T397" s="684">
        <f t="shared" si="23"/>
        <v>42.138839092317312</v>
      </c>
    </row>
    <row r="398" spans="1:20" s="4" customFormat="1" ht="81.75" customHeight="1" x14ac:dyDescent="0.2">
      <c r="A398" s="83"/>
      <c r="B398" s="86"/>
      <c r="C398" s="74"/>
      <c r="D398" s="45"/>
      <c r="E398" s="122"/>
      <c r="F398" s="853" t="s">
        <v>250</v>
      </c>
      <c r="G398" s="691"/>
      <c r="H398" s="699"/>
      <c r="I398" s="699"/>
      <c r="J398" s="699"/>
      <c r="K398" s="699"/>
      <c r="L398" s="699"/>
      <c r="M398" s="699"/>
      <c r="N398" s="699"/>
      <c r="O398" s="695" t="s">
        <v>35</v>
      </c>
      <c r="P398" s="695" t="s">
        <v>518</v>
      </c>
      <c r="Q398" s="696" t="s">
        <v>321</v>
      </c>
      <c r="R398" s="697">
        <f>R399</f>
        <v>21490770</v>
      </c>
      <c r="S398" s="698">
        <f>S399</f>
        <v>9055960.9900000002</v>
      </c>
      <c r="T398" s="684">
        <f t="shared" ref="T398:T461" si="29">S398/R398*100</f>
        <v>42.138839092317312</v>
      </c>
    </row>
    <row r="399" spans="1:20" s="4" customFormat="1" ht="51.75" customHeight="1" x14ac:dyDescent="0.2">
      <c r="A399" s="83"/>
      <c r="B399" s="86"/>
      <c r="C399" s="74"/>
      <c r="D399" s="45"/>
      <c r="E399" s="122"/>
      <c r="F399" s="686" t="s">
        <v>217</v>
      </c>
      <c r="G399" s="687"/>
      <c r="H399" s="699"/>
      <c r="I399" s="699"/>
      <c r="J399" s="699"/>
      <c r="K399" s="699"/>
      <c r="L399" s="699"/>
      <c r="M399" s="699"/>
      <c r="N399" s="699"/>
      <c r="O399" s="695" t="s">
        <v>35</v>
      </c>
      <c r="P399" s="695" t="s">
        <v>175</v>
      </c>
      <c r="Q399" s="696" t="s">
        <v>321</v>
      </c>
      <c r="R399" s="697">
        <f>R403+R400</f>
        <v>21490770</v>
      </c>
      <c r="S399" s="698">
        <f>S403+S400</f>
        <v>9055960.9900000002</v>
      </c>
      <c r="T399" s="684">
        <f t="shared" si="29"/>
        <v>42.138839092317312</v>
      </c>
    </row>
    <row r="400" spans="1:20" s="4" customFormat="1" ht="51.75" customHeight="1" x14ac:dyDescent="0.2">
      <c r="A400" s="83"/>
      <c r="B400" s="86"/>
      <c r="C400" s="74"/>
      <c r="D400" s="45"/>
      <c r="E400" s="122"/>
      <c r="F400" s="686" t="s">
        <v>539</v>
      </c>
      <c r="G400" s="687"/>
      <c r="H400" s="699"/>
      <c r="I400" s="699"/>
      <c r="J400" s="699"/>
      <c r="K400" s="699"/>
      <c r="L400" s="699"/>
      <c r="M400" s="699"/>
      <c r="N400" s="699"/>
      <c r="O400" s="695" t="s">
        <v>35</v>
      </c>
      <c r="P400" s="695" t="s">
        <v>540</v>
      </c>
      <c r="Q400" s="696" t="s">
        <v>321</v>
      </c>
      <c r="R400" s="697">
        <f>R401</f>
        <v>526000</v>
      </c>
      <c r="S400" s="698">
        <f>S401</f>
        <v>180596.9</v>
      </c>
      <c r="T400" s="684">
        <f t="shared" si="29"/>
        <v>34.334011406844105</v>
      </c>
    </row>
    <row r="401" spans="1:20" s="4" customFormat="1" ht="51.75" customHeight="1" x14ac:dyDescent="0.2">
      <c r="A401" s="83"/>
      <c r="B401" s="86"/>
      <c r="C401" s="74"/>
      <c r="D401" s="45"/>
      <c r="E401" s="122"/>
      <c r="F401" s="677" t="s">
        <v>255</v>
      </c>
      <c r="G401" s="677"/>
      <c r="H401" s="699"/>
      <c r="I401" s="699"/>
      <c r="J401" s="699"/>
      <c r="K401" s="699"/>
      <c r="L401" s="699"/>
      <c r="M401" s="699"/>
      <c r="N401" s="699"/>
      <c r="O401" s="695" t="s">
        <v>35</v>
      </c>
      <c r="P401" s="695" t="s">
        <v>540</v>
      </c>
      <c r="Q401" s="696" t="s">
        <v>382</v>
      </c>
      <c r="R401" s="697">
        <f>R402</f>
        <v>526000</v>
      </c>
      <c r="S401" s="698">
        <f>S402</f>
        <v>180596.9</v>
      </c>
      <c r="T401" s="684">
        <f t="shared" si="29"/>
        <v>34.334011406844105</v>
      </c>
    </row>
    <row r="402" spans="1:20" s="4" customFormat="1" ht="23.25" customHeight="1" x14ac:dyDescent="0.2">
      <c r="A402" s="83"/>
      <c r="B402" s="86"/>
      <c r="C402" s="74"/>
      <c r="D402" s="45"/>
      <c r="E402" s="122"/>
      <c r="F402" s="686" t="s">
        <v>469</v>
      </c>
      <c r="G402" s="738"/>
      <c r="H402" s="699"/>
      <c r="I402" s="699"/>
      <c r="J402" s="699"/>
      <c r="K402" s="699"/>
      <c r="L402" s="699"/>
      <c r="M402" s="699"/>
      <c r="N402" s="699"/>
      <c r="O402" s="695" t="s">
        <v>35</v>
      </c>
      <c r="P402" s="695" t="s">
        <v>540</v>
      </c>
      <c r="Q402" s="696" t="s">
        <v>383</v>
      </c>
      <c r="R402" s="697">
        <v>526000</v>
      </c>
      <c r="S402" s="698">
        <v>180596.9</v>
      </c>
      <c r="T402" s="684">
        <f t="shared" si="29"/>
        <v>34.334011406844105</v>
      </c>
    </row>
    <row r="403" spans="1:20" s="4" customFormat="1" ht="45.75" customHeight="1" x14ac:dyDescent="0.2">
      <c r="A403" s="83"/>
      <c r="B403" s="86"/>
      <c r="C403" s="74"/>
      <c r="D403" s="45"/>
      <c r="E403" s="122"/>
      <c r="F403" s="853" t="s">
        <v>247</v>
      </c>
      <c r="G403" s="858"/>
      <c r="H403" s="699"/>
      <c r="I403" s="699"/>
      <c r="J403" s="699"/>
      <c r="K403" s="699"/>
      <c r="L403" s="699"/>
      <c r="M403" s="699"/>
      <c r="N403" s="699"/>
      <c r="O403" s="695" t="s">
        <v>35</v>
      </c>
      <c r="P403" s="695" t="s">
        <v>218</v>
      </c>
      <c r="Q403" s="696" t="s">
        <v>321</v>
      </c>
      <c r="R403" s="697">
        <f>R404</f>
        <v>20964770</v>
      </c>
      <c r="S403" s="698">
        <f>S404</f>
        <v>8875364.0899999999</v>
      </c>
      <c r="T403" s="684">
        <f t="shared" si="29"/>
        <v>42.334659955725726</v>
      </c>
    </row>
    <row r="404" spans="1:20" s="4" customFormat="1" ht="34.5" customHeight="1" x14ac:dyDescent="0.2">
      <c r="A404" s="83"/>
      <c r="B404" s="86"/>
      <c r="C404" s="74"/>
      <c r="D404" s="45"/>
      <c r="E404" s="122"/>
      <c r="F404" s="677" t="s">
        <v>255</v>
      </c>
      <c r="G404" s="677"/>
      <c r="H404" s="699"/>
      <c r="I404" s="699"/>
      <c r="J404" s="699"/>
      <c r="K404" s="699"/>
      <c r="L404" s="699"/>
      <c r="M404" s="699"/>
      <c r="N404" s="699"/>
      <c r="O404" s="695" t="s">
        <v>35</v>
      </c>
      <c r="P404" s="695" t="s">
        <v>218</v>
      </c>
      <c r="Q404" s="696" t="s">
        <v>382</v>
      </c>
      <c r="R404" s="697">
        <f>R405</f>
        <v>20964770</v>
      </c>
      <c r="S404" s="698">
        <f>S405</f>
        <v>8875364.0899999999</v>
      </c>
      <c r="T404" s="684">
        <f t="shared" si="29"/>
        <v>42.334659955725726</v>
      </c>
    </row>
    <row r="405" spans="1:20" s="4" customFormat="1" ht="23.25" customHeight="1" x14ac:dyDescent="0.2">
      <c r="A405" s="83"/>
      <c r="B405" s="86"/>
      <c r="C405" s="74"/>
      <c r="D405" s="45"/>
      <c r="E405" s="122"/>
      <c r="F405" s="686" t="s">
        <v>469</v>
      </c>
      <c r="G405" s="738"/>
      <c r="H405" s="699"/>
      <c r="I405" s="699"/>
      <c r="J405" s="699"/>
      <c r="K405" s="699"/>
      <c r="L405" s="699"/>
      <c r="M405" s="699"/>
      <c r="N405" s="699"/>
      <c r="O405" s="695" t="s">
        <v>35</v>
      </c>
      <c r="P405" s="695" t="s">
        <v>218</v>
      </c>
      <c r="Q405" s="696" t="s">
        <v>383</v>
      </c>
      <c r="R405" s="697">
        <f>21041520-76750</f>
        <v>20964770</v>
      </c>
      <c r="S405" s="698">
        <v>8875364.0899999999</v>
      </c>
      <c r="T405" s="684">
        <f t="shared" si="29"/>
        <v>42.334659955725726</v>
      </c>
    </row>
    <row r="406" spans="1:20" s="4" customFormat="1" ht="54.75" customHeight="1" x14ac:dyDescent="0.2">
      <c r="A406" s="83"/>
      <c r="B406" s="86"/>
      <c r="C406" s="74"/>
      <c r="D406" s="45"/>
      <c r="E406" s="122"/>
      <c r="F406" s="722" t="s">
        <v>219</v>
      </c>
      <c r="G406" s="723"/>
      <c r="H406" s="699"/>
      <c r="I406" s="699"/>
      <c r="J406" s="699"/>
      <c r="K406" s="699"/>
      <c r="L406" s="699"/>
      <c r="M406" s="699"/>
      <c r="N406" s="699"/>
      <c r="O406" s="695" t="s">
        <v>35</v>
      </c>
      <c r="P406" s="695" t="s">
        <v>514</v>
      </c>
      <c r="Q406" s="696" t="s">
        <v>321</v>
      </c>
      <c r="R406" s="697">
        <f>R409</f>
        <v>21163000</v>
      </c>
      <c r="S406" s="698">
        <f>S409</f>
        <v>10289404.41</v>
      </c>
      <c r="T406" s="684">
        <f t="shared" si="29"/>
        <v>48.619781741719038</v>
      </c>
    </row>
    <row r="407" spans="1:20" s="4" customFormat="1" ht="33.75" customHeight="1" x14ac:dyDescent="0.2">
      <c r="A407" s="83"/>
      <c r="B407" s="86"/>
      <c r="C407" s="74"/>
      <c r="D407" s="45"/>
      <c r="E407" s="122"/>
      <c r="F407" s="686" t="s">
        <v>220</v>
      </c>
      <c r="G407" s="687"/>
      <c r="H407" s="699"/>
      <c r="I407" s="699"/>
      <c r="J407" s="699"/>
      <c r="K407" s="699"/>
      <c r="L407" s="699"/>
      <c r="M407" s="699"/>
      <c r="N407" s="699"/>
      <c r="O407" s="695" t="s">
        <v>35</v>
      </c>
      <c r="P407" s="695" t="s">
        <v>513</v>
      </c>
      <c r="Q407" s="696" t="s">
        <v>321</v>
      </c>
      <c r="R407" s="697">
        <f t="shared" ref="R407:S410" si="30">R408</f>
        <v>21163000</v>
      </c>
      <c r="S407" s="698">
        <f t="shared" si="30"/>
        <v>10289404.41</v>
      </c>
      <c r="T407" s="684">
        <f t="shared" si="29"/>
        <v>48.619781741719038</v>
      </c>
    </row>
    <row r="408" spans="1:20" s="4" customFormat="1" ht="54.75" customHeight="1" x14ac:dyDescent="0.2">
      <c r="A408" s="83"/>
      <c r="B408" s="86"/>
      <c r="C408" s="74"/>
      <c r="D408" s="45"/>
      <c r="E408" s="122"/>
      <c r="F408" s="686" t="s">
        <v>217</v>
      </c>
      <c r="G408" s="687"/>
      <c r="H408" s="699"/>
      <c r="I408" s="699"/>
      <c r="J408" s="699"/>
      <c r="K408" s="699"/>
      <c r="L408" s="699"/>
      <c r="M408" s="699"/>
      <c r="N408" s="699"/>
      <c r="O408" s="695" t="s">
        <v>35</v>
      </c>
      <c r="P408" s="695" t="s">
        <v>160</v>
      </c>
      <c r="Q408" s="696" t="s">
        <v>321</v>
      </c>
      <c r="R408" s="697">
        <f t="shared" si="30"/>
        <v>21163000</v>
      </c>
      <c r="S408" s="698">
        <f t="shared" si="30"/>
        <v>10289404.41</v>
      </c>
      <c r="T408" s="684">
        <f t="shared" si="29"/>
        <v>48.619781741719038</v>
      </c>
    </row>
    <row r="409" spans="1:20" s="4" customFormat="1" ht="51" customHeight="1" x14ac:dyDescent="0.2">
      <c r="A409" s="83"/>
      <c r="B409" s="86"/>
      <c r="C409" s="74"/>
      <c r="D409" s="45"/>
      <c r="E409" s="122"/>
      <c r="F409" s="853" t="s">
        <v>247</v>
      </c>
      <c r="G409" s="858"/>
      <c r="H409" s="699"/>
      <c r="I409" s="699"/>
      <c r="J409" s="699"/>
      <c r="K409" s="699"/>
      <c r="L409" s="699"/>
      <c r="M409" s="699"/>
      <c r="N409" s="699"/>
      <c r="O409" s="695" t="s">
        <v>35</v>
      </c>
      <c r="P409" s="695" t="s">
        <v>159</v>
      </c>
      <c r="Q409" s="696" t="s">
        <v>321</v>
      </c>
      <c r="R409" s="697">
        <f t="shared" si="30"/>
        <v>21163000</v>
      </c>
      <c r="S409" s="698">
        <f t="shared" si="30"/>
        <v>10289404.41</v>
      </c>
      <c r="T409" s="684">
        <f t="shared" si="29"/>
        <v>48.619781741719038</v>
      </c>
    </row>
    <row r="410" spans="1:20" s="4" customFormat="1" ht="50.25" customHeight="1" x14ac:dyDescent="0.2">
      <c r="A410" s="83"/>
      <c r="B410" s="86"/>
      <c r="C410" s="74"/>
      <c r="D410" s="45"/>
      <c r="E410" s="122"/>
      <c r="F410" s="677" t="s">
        <v>255</v>
      </c>
      <c r="G410" s="677"/>
      <c r="H410" s="699"/>
      <c r="I410" s="699"/>
      <c r="J410" s="699"/>
      <c r="K410" s="699"/>
      <c r="L410" s="699"/>
      <c r="M410" s="699"/>
      <c r="N410" s="699"/>
      <c r="O410" s="695" t="s">
        <v>35</v>
      </c>
      <c r="P410" s="695" t="s">
        <v>159</v>
      </c>
      <c r="Q410" s="696" t="s">
        <v>382</v>
      </c>
      <c r="R410" s="697">
        <f t="shared" si="30"/>
        <v>21163000</v>
      </c>
      <c r="S410" s="698">
        <f t="shared" si="30"/>
        <v>10289404.41</v>
      </c>
      <c r="T410" s="684">
        <f t="shared" si="29"/>
        <v>48.619781741719038</v>
      </c>
    </row>
    <row r="411" spans="1:20" s="4" customFormat="1" ht="30" customHeight="1" x14ac:dyDescent="0.2">
      <c r="A411" s="83"/>
      <c r="B411" s="86"/>
      <c r="C411" s="74"/>
      <c r="D411" s="45"/>
      <c r="E411" s="122"/>
      <c r="F411" s="686" t="s">
        <v>469</v>
      </c>
      <c r="G411" s="738"/>
      <c r="H411" s="699"/>
      <c r="I411" s="699"/>
      <c r="J411" s="699"/>
      <c r="K411" s="699"/>
      <c r="L411" s="699"/>
      <c r="M411" s="699"/>
      <c r="N411" s="699"/>
      <c r="O411" s="695" t="s">
        <v>35</v>
      </c>
      <c r="P411" s="695" t="s">
        <v>159</v>
      </c>
      <c r="Q411" s="696" t="s">
        <v>383</v>
      </c>
      <c r="R411" s="697">
        <f>21251900-88900</f>
        <v>21163000</v>
      </c>
      <c r="S411" s="698">
        <v>10289404.41</v>
      </c>
      <c r="T411" s="684">
        <f t="shared" si="29"/>
        <v>48.619781741719038</v>
      </c>
    </row>
    <row r="412" spans="1:20" s="4" customFormat="1" ht="48.75" customHeight="1" x14ac:dyDescent="0.2">
      <c r="A412" s="83"/>
      <c r="B412" s="86"/>
      <c r="C412" s="74"/>
      <c r="D412" s="45"/>
      <c r="E412" s="122"/>
      <c r="F412" s="686" t="s">
        <v>228</v>
      </c>
      <c r="G412" s="859"/>
      <c r="H412" s="828"/>
      <c r="I412" s="699"/>
      <c r="J412" s="699"/>
      <c r="K412" s="699"/>
      <c r="L412" s="699"/>
      <c r="M412" s="699"/>
      <c r="N412" s="699"/>
      <c r="O412" s="695" t="s">
        <v>35</v>
      </c>
      <c r="P412" s="695" t="s">
        <v>506</v>
      </c>
      <c r="Q412" s="696" t="s">
        <v>321</v>
      </c>
      <c r="R412" s="697">
        <f t="shared" ref="R412:S414" si="31">R413</f>
        <v>5947582</v>
      </c>
      <c r="S412" s="698">
        <f t="shared" si="31"/>
        <v>0</v>
      </c>
      <c r="T412" s="684">
        <f t="shared" si="29"/>
        <v>0</v>
      </c>
    </row>
    <row r="413" spans="1:20" s="4" customFormat="1" ht="50.25" customHeight="1" x14ac:dyDescent="0.2">
      <c r="A413" s="83"/>
      <c r="B413" s="86"/>
      <c r="C413" s="74"/>
      <c r="D413" s="45"/>
      <c r="E413" s="122"/>
      <c r="F413" s="686" t="s">
        <v>541</v>
      </c>
      <c r="G413" s="859"/>
      <c r="H413" s="828"/>
      <c r="I413" s="699"/>
      <c r="J413" s="699"/>
      <c r="K413" s="699"/>
      <c r="L413" s="699"/>
      <c r="M413" s="699"/>
      <c r="N413" s="699"/>
      <c r="O413" s="695" t="s">
        <v>35</v>
      </c>
      <c r="P413" s="695" t="s">
        <v>505</v>
      </c>
      <c r="Q413" s="696" t="s">
        <v>321</v>
      </c>
      <c r="R413" s="697">
        <f t="shared" si="31"/>
        <v>5947582</v>
      </c>
      <c r="S413" s="698">
        <f t="shared" si="31"/>
        <v>0</v>
      </c>
      <c r="T413" s="684">
        <f t="shared" si="29"/>
        <v>0</v>
      </c>
    </row>
    <row r="414" spans="1:20" s="4" customFormat="1" ht="31.5" customHeight="1" x14ac:dyDescent="0.2">
      <c r="A414" s="83"/>
      <c r="B414" s="86"/>
      <c r="C414" s="74"/>
      <c r="D414" s="45"/>
      <c r="E414" s="122"/>
      <c r="F414" s="686" t="s">
        <v>542</v>
      </c>
      <c r="G414" s="859"/>
      <c r="H414" s="828"/>
      <c r="I414" s="699"/>
      <c r="J414" s="699"/>
      <c r="K414" s="699"/>
      <c r="L414" s="699"/>
      <c r="M414" s="699"/>
      <c r="N414" s="699"/>
      <c r="O414" s="695" t="s">
        <v>35</v>
      </c>
      <c r="P414" s="695" t="s">
        <v>543</v>
      </c>
      <c r="Q414" s="696" t="s">
        <v>321</v>
      </c>
      <c r="R414" s="697">
        <f t="shared" si="31"/>
        <v>5947582</v>
      </c>
      <c r="S414" s="698">
        <f t="shared" si="31"/>
        <v>0</v>
      </c>
      <c r="T414" s="684">
        <f t="shared" si="29"/>
        <v>0</v>
      </c>
    </row>
    <row r="415" spans="1:20" s="4" customFormat="1" ht="95.25" customHeight="1" x14ac:dyDescent="0.2">
      <c r="A415" s="83"/>
      <c r="B415" s="86"/>
      <c r="C415" s="74"/>
      <c r="D415" s="45"/>
      <c r="E415" s="122"/>
      <c r="F415" s="686" t="s">
        <v>544</v>
      </c>
      <c r="G415" s="860"/>
      <c r="H415" s="828"/>
      <c r="I415" s="699"/>
      <c r="J415" s="699"/>
      <c r="K415" s="699"/>
      <c r="L415" s="699"/>
      <c r="M415" s="699"/>
      <c r="N415" s="699"/>
      <c r="O415" s="695" t="s">
        <v>35</v>
      </c>
      <c r="P415" s="695" t="s">
        <v>545</v>
      </c>
      <c r="Q415" s="696" t="s">
        <v>321</v>
      </c>
      <c r="R415" s="697">
        <f>R416+R420</f>
        <v>5947582</v>
      </c>
      <c r="S415" s="698">
        <f>S416+S420</f>
        <v>0</v>
      </c>
      <c r="T415" s="684">
        <f t="shared" si="29"/>
        <v>0</v>
      </c>
    </row>
    <row r="416" spans="1:20" s="4" customFormat="1" ht="45.75" customHeight="1" x14ac:dyDescent="0.2">
      <c r="A416" s="83"/>
      <c r="B416" s="86"/>
      <c r="C416" s="74"/>
      <c r="D416" s="45"/>
      <c r="E416" s="122"/>
      <c r="F416" s="756" t="s">
        <v>105</v>
      </c>
      <c r="G416" s="841"/>
      <c r="H416" s="828"/>
      <c r="I416" s="699"/>
      <c r="J416" s="699"/>
      <c r="K416" s="699"/>
      <c r="L416" s="699"/>
      <c r="M416" s="699"/>
      <c r="N416" s="699"/>
      <c r="O416" s="695" t="s">
        <v>35</v>
      </c>
      <c r="P416" s="695" t="s">
        <v>545</v>
      </c>
      <c r="Q416" s="696" t="s">
        <v>107</v>
      </c>
      <c r="R416" s="697">
        <f>R417+R418</f>
        <v>5900000</v>
      </c>
      <c r="S416" s="698">
        <f>S417+S418</f>
        <v>0</v>
      </c>
      <c r="T416" s="684">
        <f t="shared" si="29"/>
        <v>0</v>
      </c>
    </row>
    <row r="417" spans="1:20" s="4" customFormat="1" ht="30" customHeight="1" x14ac:dyDescent="0.2">
      <c r="A417" s="83"/>
      <c r="B417" s="86"/>
      <c r="C417" s="74"/>
      <c r="D417" s="45"/>
      <c r="E417" s="122"/>
      <c r="F417" s="845" t="s">
        <v>106</v>
      </c>
      <c r="G417" s="846"/>
      <c r="H417" s="828"/>
      <c r="I417" s="699"/>
      <c r="J417" s="699"/>
      <c r="K417" s="699"/>
      <c r="L417" s="699"/>
      <c r="M417" s="699"/>
      <c r="N417" s="699"/>
      <c r="O417" s="695" t="s">
        <v>35</v>
      </c>
      <c r="P417" s="695" t="s">
        <v>545</v>
      </c>
      <c r="Q417" s="696" t="s">
        <v>504</v>
      </c>
      <c r="R417" s="697">
        <v>1900000</v>
      </c>
      <c r="S417" s="698">
        <v>0</v>
      </c>
      <c r="T417" s="684">
        <f t="shared" si="29"/>
        <v>0</v>
      </c>
    </row>
    <row r="418" spans="1:20" s="4" customFormat="1" ht="166.5" customHeight="1" x14ac:dyDescent="0.2">
      <c r="A418" s="83"/>
      <c r="B418" s="86"/>
      <c r="C418" s="74"/>
      <c r="D418" s="45"/>
      <c r="E418" s="122"/>
      <c r="F418" s="845" t="s">
        <v>546</v>
      </c>
      <c r="G418" s="846"/>
      <c r="H418" s="828"/>
      <c r="I418" s="699"/>
      <c r="J418" s="699"/>
      <c r="K418" s="699"/>
      <c r="L418" s="699"/>
      <c r="M418" s="699"/>
      <c r="N418" s="699"/>
      <c r="O418" s="695" t="s">
        <v>35</v>
      </c>
      <c r="P418" s="695" t="s">
        <v>545</v>
      </c>
      <c r="Q418" s="696" t="s">
        <v>547</v>
      </c>
      <c r="R418" s="697">
        <v>4000000</v>
      </c>
      <c r="S418" s="698">
        <v>0</v>
      </c>
      <c r="T418" s="684">
        <f t="shared" si="29"/>
        <v>0</v>
      </c>
    </row>
    <row r="419" spans="1:20" s="4" customFormat="1" ht="78" customHeight="1" x14ac:dyDescent="0.2">
      <c r="A419" s="83"/>
      <c r="B419" s="86"/>
      <c r="C419" s="74"/>
      <c r="D419" s="45"/>
      <c r="E419" s="122"/>
      <c r="F419" s="845" t="s">
        <v>548</v>
      </c>
      <c r="G419" s="846"/>
      <c r="H419" s="828"/>
      <c r="I419" s="699"/>
      <c r="J419" s="699"/>
      <c r="K419" s="699"/>
      <c r="L419" s="699"/>
      <c r="M419" s="699"/>
      <c r="N419" s="699"/>
      <c r="O419" s="695" t="s">
        <v>35</v>
      </c>
      <c r="P419" s="695" t="s">
        <v>549</v>
      </c>
      <c r="Q419" s="696" t="s">
        <v>321</v>
      </c>
      <c r="R419" s="697">
        <f>R420</f>
        <v>47582</v>
      </c>
      <c r="S419" s="698">
        <f>S420</f>
        <v>0</v>
      </c>
      <c r="T419" s="684">
        <f t="shared" si="29"/>
        <v>0</v>
      </c>
    </row>
    <row r="420" spans="1:20" s="4" customFormat="1" ht="48.75" customHeight="1" x14ac:dyDescent="0.2">
      <c r="A420" s="83"/>
      <c r="B420" s="86"/>
      <c r="C420" s="74"/>
      <c r="D420" s="45"/>
      <c r="E420" s="122"/>
      <c r="F420" s="756" t="s">
        <v>105</v>
      </c>
      <c r="G420" s="841"/>
      <c r="H420" s="828"/>
      <c r="I420" s="699"/>
      <c r="J420" s="699"/>
      <c r="K420" s="699"/>
      <c r="L420" s="699"/>
      <c r="M420" s="699"/>
      <c r="N420" s="699"/>
      <c r="O420" s="695" t="s">
        <v>35</v>
      </c>
      <c r="P420" s="695" t="s">
        <v>549</v>
      </c>
      <c r="Q420" s="696" t="s">
        <v>107</v>
      </c>
      <c r="R420" s="697">
        <f>R421+R422</f>
        <v>47582</v>
      </c>
      <c r="S420" s="698">
        <f>S421+S422</f>
        <v>0</v>
      </c>
      <c r="T420" s="684">
        <f t="shared" si="29"/>
        <v>0</v>
      </c>
    </row>
    <row r="421" spans="1:20" s="4" customFormat="1" ht="30" customHeight="1" x14ac:dyDescent="0.2">
      <c r="A421" s="83"/>
      <c r="B421" s="86"/>
      <c r="C421" s="74"/>
      <c r="D421" s="45"/>
      <c r="E421" s="122"/>
      <c r="F421" s="845" t="s">
        <v>106</v>
      </c>
      <c r="G421" s="846"/>
      <c r="H421" s="828"/>
      <c r="I421" s="699"/>
      <c r="J421" s="699"/>
      <c r="K421" s="699"/>
      <c r="L421" s="699"/>
      <c r="M421" s="699"/>
      <c r="N421" s="699"/>
      <c r="O421" s="695" t="s">
        <v>35</v>
      </c>
      <c r="P421" s="695" t="s">
        <v>549</v>
      </c>
      <c r="Q421" s="696" t="s">
        <v>504</v>
      </c>
      <c r="R421" s="697">
        <v>15323</v>
      </c>
      <c r="S421" s="698">
        <v>0</v>
      </c>
      <c r="T421" s="684">
        <f t="shared" si="29"/>
        <v>0</v>
      </c>
    </row>
    <row r="422" spans="1:20" s="4" customFormat="1" ht="171.75" customHeight="1" x14ac:dyDescent="0.2">
      <c r="A422" s="83"/>
      <c r="B422" s="86"/>
      <c r="C422" s="74"/>
      <c r="D422" s="45"/>
      <c r="E422" s="122"/>
      <c r="F422" s="845" t="s">
        <v>546</v>
      </c>
      <c r="G422" s="846"/>
      <c r="H422" s="861"/>
      <c r="I422" s="862"/>
      <c r="J422" s="862"/>
      <c r="K422" s="862"/>
      <c r="L422" s="862"/>
      <c r="M422" s="862"/>
      <c r="N422" s="862"/>
      <c r="O422" s="695" t="s">
        <v>35</v>
      </c>
      <c r="P422" s="695" t="s">
        <v>549</v>
      </c>
      <c r="Q422" s="696" t="s">
        <v>547</v>
      </c>
      <c r="R422" s="697">
        <v>32259</v>
      </c>
      <c r="S422" s="698">
        <v>0</v>
      </c>
      <c r="T422" s="684">
        <f t="shared" si="29"/>
        <v>0</v>
      </c>
    </row>
    <row r="423" spans="1:20" s="4" customFormat="1" ht="30" customHeight="1" x14ac:dyDescent="0.2">
      <c r="A423" s="83"/>
      <c r="B423" s="86"/>
      <c r="C423" s="74"/>
      <c r="D423" s="45"/>
      <c r="E423" s="122"/>
      <c r="F423" s="686" t="s">
        <v>425</v>
      </c>
      <c r="G423" s="772"/>
      <c r="H423" s="676"/>
      <c r="I423" s="699"/>
      <c r="J423" s="699"/>
      <c r="K423" s="699"/>
      <c r="L423" s="699"/>
      <c r="M423" s="699"/>
      <c r="N423" s="699"/>
      <c r="O423" s="695" t="s">
        <v>35</v>
      </c>
      <c r="P423" s="695" t="s">
        <v>485</v>
      </c>
      <c r="Q423" s="696" t="s">
        <v>321</v>
      </c>
      <c r="R423" s="697">
        <f t="shared" ref="R423:S427" si="32">R424</f>
        <v>1235683.69</v>
      </c>
      <c r="S423" s="698">
        <f t="shared" si="32"/>
        <v>0</v>
      </c>
      <c r="T423" s="684">
        <f t="shared" si="29"/>
        <v>0</v>
      </c>
    </row>
    <row r="424" spans="1:20" s="4" customFormat="1" ht="30" customHeight="1" x14ac:dyDescent="0.2">
      <c r="A424" s="83"/>
      <c r="B424" s="86"/>
      <c r="C424" s="74"/>
      <c r="D424" s="45"/>
      <c r="E424" s="122"/>
      <c r="F424" s="676" t="s">
        <v>426</v>
      </c>
      <c r="G424" s="677"/>
      <c r="H424" s="678"/>
      <c r="I424" s="699"/>
      <c r="J424" s="699"/>
      <c r="K424" s="699"/>
      <c r="L424" s="699"/>
      <c r="M424" s="699"/>
      <c r="N424" s="699"/>
      <c r="O424" s="695" t="s">
        <v>35</v>
      </c>
      <c r="P424" s="695" t="s">
        <v>39</v>
      </c>
      <c r="Q424" s="696" t="s">
        <v>321</v>
      </c>
      <c r="R424" s="697">
        <f t="shared" si="32"/>
        <v>1235683.69</v>
      </c>
      <c r="S424" s="698">
        <f t="shared" si="32"/>
        <v>0</v>
      </c>
      <c r="T424" s="684">
        <f t="shared" si="29"/>
        <v>0</v>
      </c>
    </row>
    <row r="425" spans="1:20" s="4" customFormat="1" ht="52.5" customHeight="1" x14ac:dyDescent="0.2">
      <c r="A425" s="83"/>
      <c r="B425" s="86"/>
      <c r="C425" s="74"/>
      <c r="D425" s="45"/>
      <c r="E425" s="122"/>
      <c r="F425" s="686" t="s">
        <v>217</v>
      </c>
      <c r="G425" s="687"/>
      <c r="H425" s="678"/>
      <c r="I425" s="699"/>
      <c r="J425" s="699"/>
      <c r="K425" s="699"/>
      <c r="L425" s="699"/>
      <c r="M425" s="699"/>
      <c r="N425" s="699"/>
      <c r="O425" s="695" t="s">
        <v>35</v>
      </c>
      <c r="P425" s="695" t="s">
        <v>129</v>
      </c>
      <c r="Q425" s="696" t="s">
        <v>321</v>
      </c>
      <c r="R425" s="697">
        <f t="shared" si="32"/>
        <v>1235683.69</v>
      </c>
      <c r="S425" s="698">
        <f t="shared" si="32"/>
        <v>0</v>
      </c>
      <c r="T425" s="684">
        <f t="shared" si="29"/>
        <v>0</v>
      </c>
    </row>
    <row r="426" spans="1:20" s="4" customFormat="1" ht="66" customHeight="1" x14ac:dyDescent="0.2">
      <c r="A426" s="83"/>
      <c r="B426" s="86"/>
      <c r="C426" s="74"/>
      <c r="D426" s="45"/>
      <c r="E426" s="122"/>
      <c r="F426" s="844" t="s">
        <v>130</v>
      </c>
      <c r="G426" s="814"/>
      <c r="H426" s="699"/>
      <c r="I426" s="699"/>
      <c r="J426" s="699"/>
      <c r="K426" s="699"/>
      <c r="L426" s="699"/>
      <c r="M426" s="699"/>
      <c r="N426" s="699"/>
      <c r="O426" s="695" t="s">
        <v>35</v>
      </c>
      <c r="P426" s="695" t="s">
        <v>129</v>
      </c>
      <c r="Q426" s="696" t="s">
        <v>321</v>
      </c>
      <c r="R426" s="697">
        <f t="shared" si="32"/>
        <v>1235683.69</v>
      </c>
      <c r="S426" s="698">
        <f t="shared" si="32"/>
        <v>0</v>
      </c>
      <c r="T426" s="684">
        <f t="shared" si="29"/>
        <v>0</v>
      </c>
    </row>
    <row r="427" spans="1:20" s="4" customFormat="1" ht="45.75" customHeight="1" x14ac:dyDescent="0.2">
      <c r="A427" s="83"/>
      <c r="B427" s="86"/>
      <c r="C427" s="74"/>
      <c r="D427" s="45"/>
      <c r="E427" s="122"/>
      <c r="F427" s="756" t="s">
        <v>105</v>
      </c>
      <c r="G427" s="841"/>
      <c r="H427" s="699"/>
      <c r="I427" s="699"/>
      <c r="J427" s="699"/>
      <c r="K427" s="699"/>
      <c r="L427" s="699"/>
      <c r="M427" s="699"/>
      <c r="N427" s="699"/>
      <c r="O427" s="695" t="s">
        <v>35</v>
      </c>
      <c r="P427" s="695" t="s">
        <v>129</v>
      </c>
      <c r="Q427" s="696" t="s">
        <v>107</v>
      </c>
      <c r="R427" s="697">
        <f t="shared" si="32"/>
        <v>1235683.69</v>
      </c>
      <c r="S427" s="698">
        <f t="shared" si="32"/>
        <v>0</v>
      </c>
      <c r="T427" s="684">
        <f t="shared" si="29"/>
        <v>0</v>
      </c>
    </row>
    <row r="428" spans="1:20" s="4" customFormat="1" ht="30" customHeight="1" x14ac:dyDescent="0.2">
      <c r="A428" s="83"/>
      <c r="B428" s="86"/>
      <c r="C428" s="74"/>
      <c r="D428" s="45"/>
      <c r="E428" s="122"/>
      <c r="F428" s="845" t="s">
        <v>106</v>
      </c>
      <c r="G428" s="846"/>
      <c r="H428" s="699"/>
      <c r="I428" s="699"/>
      <c r="J428" s="699"/>
      <c r="K428" s="699"/>
      <c r="L428" s="699"/>
      <c r="M428" s="699"/>
      <c r="N428" s="699"/>
      <c r="O428" s="695" t="s">
        <v>35</v>
      </c>
      <c r="P428" s="695" t="s">
        <v>129</v>
      </c>
      <c r="Q428" s="696" t="s">
        <v>504</v>
      </c>
      <c r="R428" s="697">
        <v>1235683.69</v>
      </c>
      <c r="S428" s="698">
        <v>0</v>
      </c>
      <c r="T428" s="684">
        <f t="shared" si="29"/>
        <v>0</v>
      </c>
    </row>
    <row r="429" spans="1:20" s="4" customFormat="1" ht="50.25" customHeight="1" x14ac:dyDescent="0.2">
      <c r="A429" s="83"/>
      <c r="B429" s="86"/>
      <c r="C429" s="74"/>
      <c r="D429" s="45"/>
      <c r="E429" s="122"/>
      <c r="F429" s="810" t="s">
        <v>62</v>
      </c>
      <c r="G429" s="811"/>
      <c r="H429" s="664"/>
      <c r="I429" s="664"/>
      <c r="J429" s="664"/>
      <c r="K429" s="664"/>
      <c r="L429" s="664"/>
      <c r="M429" s="664"/>
      <c r="N429" s="664"/>
      <c r="O429" s="665" t="s">
        <v>63</v>
      </c>
      <c r="P429" s="665" t="s">
        <v>486</v>
      </c>
      <c r="Q429" s="666" t="s">
        <v>321</v>
      </c>
      <c r="R429" s="693">
        <f t="shared" ref="R429:S434" si="33">R430</f>
        <v>75000</v>
      </c>
      <c r="S429" s="694">
        <f t="shared" si="33"/>
        <v>70000</v>
      </c>
      <c r="T429" s="675">
        <f t="shared" si="29"/>
        <v>93.333333333333329</v>
      </c>
    </row>
    <row r="430" spans="1:20" s="4" customFormat="1" ht="54" customHeight="1" x14ac:dyDescent="0.2">
      <c r="A430" s="83"/>
      <c r="B430" s="86"/>
      <c r="C430" s="74"/>
      <c r="D430" s="45"/>
      <c r="E430" s="122"/>
      <c r="F430" s="686" t="s">
        <v>64</v>
      </c>
      <c r="G430" s="687"/>
      <c r="H430" s="699"/>
      <c r="I430" s="699"/>
      <c r="J430" s="699"/>
      <c r="K430" s="699"/>
      <c r="L430" s="699"/>
      <c r="M430" s="699"/>
      <c r="N430" s="699"/>
      <c r="O430" s="695" t="s">
        <v>63</v>
      </c>
      <c r="P430" s="695" t="s">
        <v>66</v>
      </c>
      <c r="Q430" s="696" t="s">
        <v>321</v>
      </c>
      <c r="R430" s="697">
        <f t="shared" si="33"/>
        <v>75000</v>
      </c>
      <c r="S430" s="698">
        <f t="shared" si="33"/>
        <v>70000</v>
      </c>
      <c r="T430" s="684">
        <f t="shared" si="29"/>
        <v>93.333333333333329</v>
      </c>
    </row>
    <row r="431" spans="1:20" s="4" customFormat="1" ht="30" customHeight="1" x14ac:dyDescent="0.2">
      <c r="A431" s="83"/>
      <c r="B431" s="86"/>
      <c r="C431" s="74"/>
      <c r="D431" s="45"/>
      <c r="E431" s="122"/>
      <c r="F431" s="686" t="s">
        <v>220</v>
      </c>
      <c r="G431" s="687"/>
      <c r="H431" s="699"/>
      <c r="I431" s="699"/>
      <c r="J431" s="699"/>
      <c r="K431" s="699"/>
      <c r="L431" s="699"/>
      <c r="M431" s="699"/>
      <c r="N431" s="699"/>
      <c r="O431" s="695" t="s">
        <v>63</v>
      </c>
      <c r="P431" s="695" t="s">
        <v>68</v>
      </c>
      <c r="Q431" s="696" t="s">
        <v>321</v>
      </c>
      <c r="R431" s="697">
        <f t="shared" si="33"/>
        <v>75000</v>
      </c>
      <c r="S431" s="698">
        <f t="shared" si="33"/>
        <v>70000</v>
      </c>
      <c r="T431" s="684">
        <f t="shared" si="29"/>
        <v>93.333333333333329</v>
      </c>
    </row>
    <row r="432" spans="1:20" s="4" customFormat="1" ht="48" customHeight="1" x14ac:dyDescent="0.2">
      <c r="A432" s="83"/>
      <c r="B432" s="86"/>
      <c r="C432" s="74"/>
      <c r="D432" s="45"/>
      <c r="E432" s="122"/>
      <c r="F432" s="686" t="s">
        <v>67</v>
      </c>
      <c r="G432" s="687"/>
      <c r="H432" s="699"/>
      <c r="I432" s="699"/>
      <c r="J432" s="699"/>
      <c r="K432" s="699"/>
      <c r="L432" s="699"/>
      <c r="M432" s="699"/>
      <c r="N432" s="699"/>
      <c r="O432" s="695" t="s">
        <v>63</v>
      </c>
      <c r="P432" s="695" t="s">
        <v>69</v>
      </c>
      <c r="Q432" s="696" t="s">
        <v>321</v>
      </c>
      <c r="R432" s="697">
        <f t="shared" si="33"/>
        <v>75000</v>
      </c>
      <c r="S432" s="698">
        <f t="shared" si="33"/>
        <v>70000</v>
      </c>
      <c r="T432" s="684">
        <f t="shared" si="29"/>
        <v>93.333333333333329</v>
      </c>
    </row>
    <row r="433" spans="1:20" s="4" customFormat="1" ht="52.5" customHeight="1" x14ac:dyDescent="0.2">
      <c r="A433" s="83"/>
      <c r="B433" s="86"/>
      <c r="C433" s="74"/>
      <c r="D433" s="45"/>
      <c r="E433" s="122"/>
      <c r="F433" s="686" t="s">
        <v>71</v>
      </c>
      <c r="G433" s="687"/>
      <c r="H433" s="699"/>
      <c r="I433" s="699"/>
      <c r="J433" s="699"/>
      <c r="K433" s="699"/>
      <c r="L433" s="699"/>
      <c r="M433" s="699"/>
      <c r="N433" s="699"/>
      <c r="O433" s="695" t="s">
        <v>63</v>
      </c>
      <c r="P433" s="695" t="s">
        <v>69</v>
      </c>
      <c r="Q433" s="696" t="s">
        <v>321</v>
      </c>
      <c r="R433" s="697">
        <f t="shared" si="33"/>
        <v>75000</v>
      </c>
      <c r="S433" s="698">
        <f t="shared" si="33"/>
        <v>70000</v>
      </c>
      <c r="T433" s="684">
        <f t="shared" si="29"/>
        <v>93.333333333333329</v>
      </c>
    </row>
    <row r="434" spans="1:20" s="4" customFormat="1" ht="36.75" customHeight="1" x14ac:dyDescent="0.2">
      <c r="A434" s="83"/>
      <c r="B434" s="86"/>
      <c r="C434" s="74"/>
      <c r="D434" s="45"/>
      <c r="E434" s="122"/>
      <c r="F434" s="686" t="s">
        <v>393</v>
      </c>
      <c r="G434" s="738"/>
      <c r="H434" s="699"/>
      <c r="I434" s="699"/>
      <c r="J434" s="699"/>
      <c r="K434" s="699"/>
      <c r="L434" s="699"/>
      <c r="M434" s="699"/>
      <c r="N434" s="699"/>
      <c r="O434" s="695" t="s">
        <v>63</v>
      </c>
      <c r="P434" s="695" t="s">
        <v>69</v>
      </c>
      <c r="Q434" s="696" t="s">
        <v>392</v>
      </c>
      <c r="R434" s="697">
        <f t="shared" si="33"/>
        <v>75000</v>
      </c>
      <c r="S434" s="698">
        <f t="shared" si="33"/>
        <v>70000</v>
      </c>
      <c r="T434" s="684">
        <f t="shared" si="29"/>
        <v>93.333333333333329</v>
      </c>
    </row>
    <row r="435" spans="1:20" s="4" customFormat="1" ht="52.5" customHeight="1" x14ac:dyDescent="0.2">
      <c r="A435" s="83"/>
      <c r="B435" s="86"/>
      <c r="C435" s="74"/>
      <c r="D435" s="45"/>
      <c r="E435" s="122"/>
      <c r="F435" s="686" t="s">
        <v>462</v>
      </c>
      <c r="G435" s="687"/>
      <c r="H435" s="699"/>
      <c r="I435" s="699"/>
      <c r="J435" s="699"/>
      <c r="K435" s="699"/>
      <c r="L435" s="699"/>
      <c r="M435" s="699"/>
      <c r="N435" s="699"/>
      <c r="O435" s="695" t="s">
        <v>63</v>
      </c>
      <c r="P435" s="695" t="s">
        <v>69</v>
      </c>
      <c r="Q435" s="696" t="s">
        <v>461</v>
      </c>
      <c r="R435" s="697">
        <v>75000</v>
      </c>
      <c r="S435" s="698">
        <v>70000</v>
      </c>
      <c r="T435" s="684">
        <f t="shared" si="29"/>
        <v>93.333333333333329</v>
      </c>
    </row>
    <row r="436" spans="1:20" s="4" customFormat="1" ht="36.75" customHeight="1" x14ac:dyDescent="0.2">
      <c r="A436" s="41">
        <v>1803</v>
      </c>
      <c r="B436" s="35"/>
      <c r="C436" s="36" t="s">
        <v>282</v>
      </c>
      <c r="D436" s="45" t="s">
        <v>361</v>
      </c>
      <c r="E436" s="122"/>
      <c r="F436" s="662" t="s">
        <v>424</v>
      </c>
      <c r="G436" s="663"/>
      <c r="H436" s="699" t="e">
        <f>H462+#REF!</f>
        <v>#REF!</v>
      </c>
      <c r="I436" s="699" t="e">
        <f>I462+#REF!</f>
        <v>#REF!</v>
      </c>
      <c r="J436" s="699" t="e">
        <f>J462+#REF!</f>
        <v>#REF!</v>
      </c>
      <c r="K436" s="699" t="e">
        <f>K462+#REF!</f>
        <v>#REF!</v>
      </c>
      <c r="L436" s="699" t="e">
        <f>L462+#REF!</f>
        <v>#REF!</v>
      </c>
      <c r="M436" s="699" t="e">
        <f>M462+#REF!</f>
        <v>#REF!</v>
      </c>
      <c r="N436" s="699" t="e">
        <f>N462+#REF!</f>
        <v>#REF!</v>
      </c>
      <c r="O436" s="665" t="s">
        <v>361</v>
      </c>
      <c r="P436" s="665" t="s">
        <v>486</v>
      </c>
      <c r="Q436" s="666" t="s">
        <v>321</v>
      </c>
      <c r="R436" s="693">
        <f>R437+R445+R465</f>
        <v>4736058</v>
      </c>
      <c r="S436" s="694">
        <f>S437+S445+S465</f>
        <v>900544.62000000011</v>
      </c>
      <c r="T436" s="675">
        <f t="shared" si="29"/>
        <v>19.014645090917384</v>
      </c>
    </row>
    <row r="437" spans="1:20" s="4" customFormat="1" ht="46.5" customHeight="1" x14ac:dyDescent="0.2">
      <c r="A437" s="41"/>
      <c r="B437" s="172"/>
      <c r="C437" s="93"/>
      <c r="D437" s="45"/>
      <c r="E437" s="122"/>
      <c r="F437" s="690" t="s">
        <v>208</v>
      </c>
      <c r="G437" s="821"/>
      <c r="H437" s="699"/>
      <c r="I437" s="699"/>
      <c r="J437" s="699"/>
      <c r="K437" s="699"/>
      <c r="L437" s="699"/>
      <c r="M437" s="699"/>
      <c r="N437" s="699"/>
      <c r="O437" s="695" t="s">
        <v>361</v>
      </c>
      <c r="P437" s="709" t="s">
        <v>518</v>
      </c>
      <c r="Q437" s="696" t="s">
        <v>321</v>
      </c>
      <c r="R437" s="697">
        <f>R438</f>
        <v>4036058</v>
      </c>
      <c r="S437" s="698">
        <f>S438</f>
        <v>588645.30000000005</v>
      </c>
      <c r="T437" s="684">
        <f t="shared" si="29"/>
        <v>14.58465909062754</v>
      </c>
    </row>
    <row r="438" spans="1:20" s="4" customFormat="1" ht="84" customHeight="1" x14ac:dyDescent="0.2">
      <c r="A438" s="41"/>
      <c r="B438" s="172"/>
      <c r="C438" s="93"/>
      <c r="D438" s="45"/>
      <c r="E438" s="122"/>
      <c r="F438" s="848" t="s">
        <v>250</v>
      </c>
      <c r="G438" s="848"/>
      <c r="H438" s="697"/>
      <c r="I438" s="697"/>
      <c r="J438" s="697"/>
      <c r="K438" s="697"/>
      <c r="L438" s="697"/>
      <c r="M438" s="697"/>
      <c r="N438" s="697"/>
      <c r="O438" s="709" t="s">
        <v>361</v>
      </c>
      <c r="P438" s="709" t="s">
        <v>175</v>
      </c>
      <c r="Q438" s="710" t="s">
        <v>321</v>
      </c>
      <c r="R438" s="697">
        <f>R440</f>
        <v>4036058</v>
      </c>
      <c r="S438" s="698">
        <f>S440</f>
        <v>588645.30000000005</v>
      </c>
      <c r="T438" s="684">
        <f t="shared" si="29"/>
        <v>14.58465909062754</v>
      </c>
    </row>
    <row r="439" spans="1:20" s="4" customFormat="1" ht="34.5" customHeight="1" x14ac:dyDescent="0.2">
      <c r="A439" s="41"/>
      <c r="B439" s="172"/>
      <c r="C439" s="93"/>
      <c r="D439" s="45"/>
      <c r="E439" s="122"/>
      <c r="F439" s="829" t="s">
        <v>221</v>
      </c>
      <c r="G439" s="863"/>
      <c r="H439" s="697"/>
      <c r="I439" s="697"/>
      <c r="J439" s="697"/>
      <c r="K439" s="697"/>
      <c r="L439" s="697"/>
      <c r="M439" s="697"/>
      <c r="N439" s="697"/>
      <c r="O439" s="709" t="s">
        <v>361</v>
      </c>
      <c r="P439" s="864" t="s">
        <v>222</v>
      </c>
      <c r="Q439" s="710" t="s">
        <v>321</v>
      </c>
      <c r="R439" s="697">
        <f>R440</f>
        <v>4036058</v>
      </c>
      <c r="S439" s="698">
        <f>S440</f>
        <v>588645.30000000005</v>
      </c>
      <c r="T439" s="684">
        <f t="shared" si="29"/>
        <v>14.58465909062754</v>
      </c>
    </row>
    <row r="440" spans="1:20" s="4" customFormat="1" ht="81.75" customHeight="1" x14ac:dyDescent="0.2">
      <c r="A440" s="41"/>
      <c r="B440" s="172"/>
      <c r="C440" s="93"/>
      <c r="D440" s="45"/>
      <c r="E440" s="122"/>
      <c r="F440" s="865" t="s">
        <v>261</v>
      </c>
      <c r="G440" s="708"/>
      <c r="H440" s="742"/>
      <c r="I440" s="742"/>
      <c r="J440" s="742"/>
      <c r="K440" s="742"/>
      <c r="L440" s="742"/>
      <c r="M440" s="742"/>
      <c r="N440" s="742"/>
      <c r="O440" s="709" t="s">
        <v>361</v>
      </c>
      <c r="P440" s="864" t="s">
        <v>222</v>
      </c>
      <c r="Q440" s="710" t="s">
        <v>321</v>
      </c>
      <c r="R440" s="697">
        <f>R442+R444</f>
        <v>4036058</v>
      </c>
      <c r="S440" s="698">
        <f>S442+S444</f>
        <v>588645.30000000005</v>
      </c>
      <c r="T440" s="684">
        <f t="shared" si="29"/>
        <v>14.58465909062754</v>
      </c>
    </row>
    <row r="441" spans="1:20" s="4" customFormat="1" ht="33.75" customHeight="1" x14ac:dyDescent="0.2">
      <c r="A441" s="41"/>
      <c r="B441" s="172"/>
      <c r="C441" s="93"/>
      <c r="D441" s="45"/>
      <c r="E441" s="122"/>
      <c r="F441" s="686" t="s">
        <v>471</v>
      </c>
      <c r="G441" s="687"/>
      <c r="H441" s="742"/>
      <c r="I441" s="742"/>
      <c r="J441" s="742"/>
      <c r="K441" s="742"/>
      <c r="L441" s="742"/>
      <c r="M441" s="742"/>
      <c r="N441" s="742"/>
      <c r="O441" s="709" t="s">
        <v>361</v>
      </c>
      <c r="P441" s="864" t="s">
        <v>222</v>
      </c>
      <c r="Q441" s="710" t="s">
        <v>410</v>
      </c>
      <c r="R441" s="697">
        <f>R442</f>
        <v>600000</v>
      </c>
      <c r="S441" s="698">
        <f>S442</f>
        <v>0</v>
      </c>
      <c r="T441" s="684">
        <f t="shared" si="29"/>
        <v>0</v>
      </c>
    </row>
    <row r="442" spans="1:20" s="4" customFormat="1" ht="44.25" customHeight="1" x14ac:dyDescent="0.2">
      <c r="A442" s="41"/>
      <c r="B442" s="172"/>
      <c r="C442" s="93"/>
      <c r="D442" s="45"/>
      <c r="E442" s="122"/>
      <c r="F442" s="866" t="s">
        <v>476</v>
      </c>
      <c r="G442" s="843"/>
      <c r="H442" s="742"/>
      <c r="I442" s="742"/>
      <c r="J442" s="742"/>
      <c r="K442" s="742"/>
      <c r="L442" s="742"/>
      <c r="M442" s="742"/>
      <c r="N442" s="742"/>
      <c r="O442" s="709" t="s">
        <v>361</v>
      </c>
      <c r="P442" s="864" t="s">
        <v>222</v>
      </c>
      <c r="Q442" s="710" t="s">
        <v>475</v>
      </c>
      <c r="R442" s="697">
        <v>600000</v>
      </c>
      <c r="S442" s="698">
        <v>0</v>
      </c>
      <c r="T442" s="684">
        <f t="shared" si="29"/>
        <v>0</v>
      </c>
    </row>
    <row r="443" spans="1:20" s="4" customFormat="1" ht="48.75" customHeight="1" x14ac:dyDescent="0.2">
      <c r="A443" s="41"/>
      <c r="B443" s="172"/>
      <c r="C443" s="93"/>
      <c r="D443" s="45"/>
      <c r="E443" s="122"/>
      <c r="F443" s="707" t="s">
        <v>255</v>
      </c>
      <c r="G443" s="707"/>
      <c r="H443" s="742"/>
      <c r="I443" s="742"/>
      <c r="J443" s="742"/>
      <c r="K443" s="742"/>
      <c r="L443" s="742"/>
      <c r="M443" s="742"/>
      <c r="N443" s="742"/>
      <c r="O443" s="709" t="s">
        <v>361</v>
      </c>
      <c r="P443" s="864" t="s">
        <v>222</v>
      </c>
      <c r="Q443" s="747">
        <v>600</v>
      </c>
      <c r="R443" s="697">
        <f>R444</f>
        <v>3436058</v>
      </c>
      <c r="S443" s="698">
        <f>S444</f>
        <v>588645.30000000005</v>
      </c>
      <c r="T443" s="684">
        <f t="shared" si="29"/>
        <v>17.131413381264231</v>
      </c>
    </row>
    <row r="444" spans="1:20" s="4" customFormat="1" ht="30" customHeight="1" x14ac:dyDescent="0.2">
      <c r="A444" s="41"/>
      <c r="B444" s="172"/>
      <c r="C444" s="93"/>
      <c r="D444" s="45"/>
      <c r="E444" s="122"/>
      <c r="F444" s="707" t="s">
        <v>469</v>
      </c>
      <c r="G444" s="708"/>
      <c r="H444" s="742"/>
      <c r="I444" s="742"/>
      <c r="J444" s="742"/>
      <c r="K444" s="742"/>
      <c r="L444" s="742"/>
      <c r="M444" s="742"/>
      <c r="N444" s="742"/>
      <c r="O444" s="709" t="s">
        <v>361</v>
      </c>
      <c r="P444" s="864" t="s">
        <v>514</v>
      </c>
      <c r="Q444" s="747">
        <v>610</v>
      </c>
      <c r="R444" s="697">
        <v>3436058</v>
      </c>
      <c r="S444" s="698">
        <v>588645.30000000005</v>
      </c>
      <c r="T444" s="684">
        <f t="shared" si="29"/>
        <v>17.131413381264231</v>
      </c>
    </row>
    <row r="445" spans="1:20" s="4" customFormat="1" ht="48.75" customHeight="1" x14ac:dyDescent="0.2">
      <c r="A445" s="41"/>
      <c r="B445" s="172"/>
      <c r="C445" s="93"/>
      <c r="D445" s="45"/>
      <c r="E445" s="122"/>
      <c r="F445" s="677" t="s">
        <v>219</v>
      </c>
      <c r="G445" s="677"/>
      <c r="H445" s="746"/>
      <c r="I445" s="746"/>
      <c r="J445" s="746"/>
      <c r="K445" s="746"/>
      <c r="L445" s="746"/>
      <c r="M445" s="746"/>
      <c r="N445" s="746"/>
      <c r="O445" s="709" t="s">
        <v>361</v>
      </c>
      <c r="P445" s="867" t="s">
        <v>513</v>
      </c>
      <c r="Q445" s="710" t="s">
        <v>321</v>
      </c>
      <c r="R445" s="697">
        <f>R446</f>
        <v>685000</v>
      </c>
      <c r="S445" s="698">
        <f>S446</f>
        <v>311899.32</v>
      </c>
      <c r="T445" s="684">
        <f t="shared" si="29"/>
        <v>45.532747445255481</v>
      </c>
    </row>
    <row r="446" spans="1:20" s="4" customFormat="1" ht="37.5" customHeight="1" x14ac:dyDescent="0.2">
      <c r="A446" s="41"/>
      <c r="B446" s="172"/>
      <c r="C446" s="93"/>
      <c r="D446" s="45"/>
      <c r="E446" s="122"/>
      <c r="F446" s="768" t="s">
        <v>220</v>
      </c>
      <c r="G446" s="768"/>
      <c r="H446" s="746"/>
      <c r="I446" s="746"/>
      <c r="J446" s="746"/>
      <c r="K446" s="746"/>
      <c r="L446" s="746"/>
      <c r="M446" s="746"/>
      <c r="N446" s="746"/>
      <c r="O446" s="868" t="s">
        <v>361</v>
      </c>
      <c r="P446" s="864" t="s">
        <v>160</v>
      </c>
      <c r="Q446" s="869" t="s">
        <v>321</v>
      </c>
      <c r="R446" s="697">
        <f>R447</f>
        <v>685000</v>
      </c>
      <c r="S446" s="698">
        <f>S447</f>
        <v>311899.32</v>
      </c>
      <c r="T446" s="684">
        <f t="shared" si="29"/>
        <v>45.532747445255481</v>
      </c>
    </row>
    <row r="447" spans="1:20" s="4" customFormat="1" ht="29.25" customHeight="1" x14ac:dyDescent="0.2">
      <c r="A447" s="41"/>
      <c r="B447" s="172"/>
      <c r="C447" s="93"/>
      <c r="D447" s="45"/>
      <c r="E447" s="122"/>
      <c r="F447" s="829" t="s">
        <v>221</v>
      </c>
      <c r="G447" s="863"/>
      <c r="H447" s="742"/>
      <c r="I447" s="742"/>
      <c r="J447" s="742"/>
      <c r="K447" s="742"/>
      <c r="L447" s="742"/>
      <c r="M447" s="742"/>
      <c r="N447" s="742"/>
      <c r="O447" s="709" t="s">
        <v>361</v>
      </c>
      <c r="P447" s="870" t="s">
        <v>173</v>
      </c>
      <c r="Q447" s="710" t="s">
        <v>321</v>
      </c>
      <c r="R447" s="697">
        <f>R448+R458+R453</f>
        <v>685000</v>
      </c>
      <c r="S447" s="698">
        <f>S448+S458+S453</f>
        <v>311899.32</v>
      </c>
      <c r="T447" s="684">
        <f t="shared" si="29"/>
        <v>45.532747445255481</v>
      </c>
    </row>
    <row r="448" spans="1:20" s="4" customFormat="1" ht="35.25" customHeight="1" x14ac:dyDescent="0.2">
      <c r="A448" s="41"/>
      <c r="B448" s="172"/>
      <c r="C448" s="93"/>
      <c r="D448" s="45"/>
      <c r="E448" s="122"/>
      <c r="F448" s="871" t="s">
        <v>253</v>
      </c>
      <c r="G448" s="872"/>
      <c r="H448" s="817"/>
      <c r="I448" s="817"/>
      <c r="J448" s="817"/>
      <c r="K448" s="817"/>
      <c r="L448" s="817"/>
      <c r="M448" s="817"/>
      <c r="N448" s="817"/>
      <c r="O448" s="709" t="s">
        <v>361</v>
      </c>
      <c r="P448" s="870" t="s">
        <v>173</v>
      </c>
      <c r="Q448" s="854" t="s">
        <v>321</v>
      </c>
      <c r="R448" s="697">
        <f>R451+R449</f>
        <v>100000</v>
      </c>
      <c r="S448" s="698">
        <f>S451+S449</f>
        <v>60000</v>
      </c>
      <c r="T448" s="684">
        <f t="shared" si="29"/>
        <v>60</v>
      </c>
    </row>
    <row r="449" spans="1:20" s="4" customFormat="1" ht="35.25" customHeight="1" x14ac:dyDescent="0.2">
      <c r="A449" s="41"/>
      <c r="B449" s="172"/>
      <c r="C449" s="93"/>
      <c r="D449" s="45"/>
      <c r="E449" s="122"/>
      <c r="F449" s="686" t="s">
        <v>389</v>
      </c>
      <c r="G449" s="687"/>
      <c r="H449" s="817"/>
      <c r="I449" s="817"/>
      <c r="J449" s="817"/>
      <c r="K449" s="817"/>
      <c r="L449" s="817"/>
      <c r="M449" s="817"/>
      <c r="N449" s="817"/>
      <c r="O449" s="709" t="s">
        <v>361</v>
      </c>
      <c r="P449" s="870" t="s">
        <v>173</v>
      </c>
      <c r="Q449" s="710" t="s">
        <v>390</v>
      </c>
      <c r="R449" s="697">
        <f>R450</f>
        <v>4900</v>
      </c>
      <c r="S449" s="698">
        <f>S450</f>
        <v>0</v>
      </c>
      <c r="T449" s="684">
        <f t="shared" si="29"/>
        <v>0</v>
      </c>
    </row>
    <row r="450" spans="1:20" s="4" customFormat="1" ht="35.25" customHeight="1" x14ac:dyDescent="0.2">
      <c r="A450" s="41"/>
      <c r="B450" s="172"/>
      <c r="C450" s="93"/>
      <c r="D450" s="45"/>
      <c r="E450" s="122"/>
      <c r="F450" s="744" t="s">
        <v>464</v>
      </c>
      <c r="G450" s="745"/>
      <c r="H450" s="817"/>
      <c r="I450" s="817"/>
      <c r="J450" s="817"/>
      <c r="K450" s="817"/>
      <c r="L450" s="817"/>
      <c r="M450" s="817"/>
      <c r="N450" s="817"/>
      <c r="O450" s="709" t="s">
        <v>361</v>
      </c>
      <c r="P450" s="870" t="s">
        <v>173</v>
      </c>
      <c r="Q450" s="710" t="s">
        <v>463</v>
      </c>
      <c r="R450" s="697">
        <v>4900</v>
      </c>
      <c r="S450" s="698">
        <v>0</v>
      </c>
      <c r="T450" s="684">
        <f t="shared" si="29"/>
        <v>0</v>
      </c>
    </row>
    <row r="451" spans="1:20" s="4" customFormat="1" ht="38.25" customHeight="1" x14ac:dyDescent="0.2">
      <c r="A451" s="41"/>
      <c r="B451" s="172"/>
      <c r="C451" s="93"/>
      <c r="D451" s="45"/>
      <c r="E451" s="122"/>
      <c r="F451" s="686" t="s">
        <v>393</v>
      </c>
      <c r="G451" s="738"/>
      <c r="H451" s="817"/>
      <c r="I451" s="817"/>
      <c r="J451" s="817"/>
      <c r="K451" s="817"/>
      <c r="L451" s="817"/>
      <c r="M451" s="817"/>
      <c r="N451" s="817"/>
      <c r="O451" s="873" t="s">
        <v>361</v>
      </c>
      <c r="P451" s="870" t="s">
        <v>173</v>
      </c>
      <c r="Q451" s="747">
        <v>200</v>
      </c>
      <c r="R451" s="697">
        <f>R452</f>
        <v>95100</v>
      </c>
      <c r="S451" s="698">
        <f>S452</f>
        <v>60000</v>
      </c>
      <c r="T451" s="684">
        <f t="shared" si="29"/>
        <v>63.09148264984227</v>
      </c>
    </row>
    <row r="452" spans="1:20" s="4" customFormat="1" ht="51.75" customHeight="1" x14ac:dyDescent="0.2">
      <c r="A452" s="41"/>
      <c r="B452" s="172"/>
      <c r="C452" s="93"/>
      <c r="D452" s="45"/>
      <c r="E452" s="122"/>
      <c r="F452" s="686" t="s">
        <v>462</v>
      </c>
      <c r="G452" s="687"/>
      <c r="H452" s="817"/>
      <c r="I452" s="817"/>
      <c r="J452" s="817"/>
      <c r="K452" s="817"/>
      <c r="L452" s="817"/>
      <c r="M452" s="817"/>
      <c r="N452" s="817"/>
      <c r="O452" s="873" t="s">
        <v>361</v>
      </c>
      <c r="P452" s="695" t="s">
        <v>188</v>
      </c>
      <c r="Q452" s="747">
        <v>240</v>
      </c>
      <c r="R452" s="697">
        <v>95100</v>
      </c>
      <c r="S452" s="698">
        <v>60000</v>
      </c>
      <c r="T452" s="684">
        <f t="shared" si="29"/>
        <v>63.09148264984227</v>
      </c>
    </row>
    <row r="453" spans="1:20" s="4" customFormat="1" ht="45.75" customHeight="1" x14ac:dyDescent="0.2">
      <c r="A453" s="41"/>
      <c r="B453" s="172"/>
      <c r="C453" s="93"/>
      <c r="D453" s="45"/>
      <c r="E453" s="122"/>
      <c r="F453" s="762" t="s">
        <v>90</v>
      </c>
      <c r="G453" s="763"/>
      <c r="H453" s="817"/>
      <c r="I453" s="817"/>
      <c r="J453" s="817"/>
      <c r="K453" s="817"/>
      <c r="L453" s="817"/>
      <c r="M453" s="817"/>
      <c r="N453" s="817"/>
      <c r="O453" s="874" t="s">
        <v>361</v>
      </c>
      <c r="P453" s="695" t="s">
        <v>188</v>
      </c>
      <c r="Q453" s="737" t="s">
        <v>321</v>
      </c>
      <c r="R453" s="700">
        <f>R456+R454</f>
        <v>400000</v>
      </c>
      <c r="S453" s="701">
        <f>S456+S454</f>
        <v>136630.72</v>
      </c>
      <c r="T453" s="684">
        <f t="shared" si="29"/>
        <v>34.157679999999999</v>
      </c>
    </row>
    <row r="454" spans="1:20" s="4" customFormat="1" ht="60" customHeight="1" x14ac:dyDescent="0.2">
      <c r="A454" s="41"/>
      <c r="B454" s="172"/>
      <c r="C454" s="93"/>
      <c r="D454" s="45"/>
      <c r="E454" s="122"/>
      <c r="F454" s="686" t="s">
        <v>389</v>
      </c>
      <c r="G454" s="687"/>
      <c r="H454" s="817"/>
      <c r="I454" s="817"/>
      <c r="J454" s="817"/>
      <c r="K454" s="817"/>
      <c r="L454" s="817"/>
      <c r="M454" s="817"/>
      <c r="N454" s="817"/>
      <c r="O454" s="855" t="s">
        <v>361</v>
      </c>
      <c r="P454" s="695" t="s">
        <v>188</v>
      </c>
      <c r="Q454" s="737" t="s">
        <v>390</v>
      </c>
      <c r="R454" s="700">
        <f>R455</f>
        <v>2489.6999999999998</v>
      </c>
      <c r="S454" s="701">
        <f>S455</f>
        <v>2489.6999999999998</v>
      </c>
      <c r="T454" s="684">
        <f t="shared" si="29"/>
        <v>100</v>
      </c>
    </row>
    <row r="455" spans="1:20" s="4" customFormat="1" ht="36" customHeight="1" x14ac:dyDescent="0.2">
      <c r="A455" s="41"/>
      <c r="B455" s="172"/>
      <c r="C455" s="93"/>
      <c r="D455" s="45"/>
      <c r="E455" s="122"/>
      <c r="F455" s="744" t="s">
        <v>464</v>
      </c>
      <c r="G455" s="745"/>
      <c r="H455" s="817"/>
      <c r="I455" s="817"/>
      <c r="J455" s="817"/>
      <c r="K455" s="817"/>
      <c r="L455" s="817"/>
      <c r="M455" s="817"/>
      <c r="N455" s="817"/>
      <c r="O455" s="855" t="s">
        <v>361</v>
      </c>
      <c r="P455" s="695" t="s">
        <v>188</v>
      </c>
      <c r="Q455" s="737" t="s">
        <v>463</v>
      </c>
      <c r="R455" s="700">
        <v>2489.6999999999998</v>
      </c>
      <c r="S455" s="701">
        <v>2489.6999999999998</v>
      </c>
      <c r="T455" s="684">
        <f t="shared" si="29"/>
        <v>100</v>
      </c>
    </row>
    <row r="456" spans="1:20" s="4" customFormat="1" ht="39" customHeight="1" x14ac:dyDescent="0.2">
      <c r="A456" s="41"/>
      <c r="B456" s="172"/>
      <c r="C456" s="93"/>
      <c r="D456" s="45"/>
      <c r="E456" s="122"/>
      <c r="F456" s="686" t="s">
        <v>393</v>
      </c>
      <c r="G456" s="738"/>
      <c r="H456" s="817"/>
      <c r="I456" s="817"/>
      <c r="J456" s="817"/>
      <c r="K456" s="817"/>
      <c r="L456" s="817"/>
      <c r="M456" s="817"/>
      <c r="N456" s="817"/>
      <c r="O456" s="855" t="s">
        <v>361</v>
      </c>
      <c r="P456" s="695" t="s">
        <v>188</v>
      </c>
      <c r="Q456" s="696" t="s">
        <v>392</v>
      </c>
      <c r="R456" s="700">
        <f>R457</f>
        <v>397510.3</v>
      </c>
      <c r="S456" s="701">
        <f>S457</f>
        <v>134141.01999999999</v>
      </c>
      <c r="T456" s="684">
        <f t="shared" si="29"/>
        <v>33.745294147095059</v>
      </c>
    </row>
    <row r="457" spans="1:20" s="4" customFormat="1" ht="51" customHeight="1" x14ac:dyDescent="0.2">
      <c r="A457" s="41"/>
      <c r="B457" s="172"/>
      <c r="C457" s="93"/>
      <c r="D457" s="45"/>
      <c r="E457" s="122"/>
      <c r="F457" s="686" t="s">
        <v>462</v>
      </c>
      <c r="G457" s="687"/>
      <c r="H457" s="764"/>
      <c r="I457" s="764"/>
      <c r="J457" s="764"/>
      <c r="K457" s="764"/>
      <c r="L457" s="764"/>
      <c r="M457" s="764"/>
      <c r="N457" s="764"/>
      <c r="O457" s="855" t="s">
        <v>361</v>
      </c>
      <c r="P457" s="695" t="s">
        <v>174</v>
      </c>
      <c r="Q457" s="696" t="s">
        <v>461</v>
      </c>
      <c r="R457" s="700">
        <v>397510.3</v>
      </c>
      <c r="S457" s="701">
        <v>134141.01999999999</v>
      </c>
      <c r="T457" s="684">
        <f t="shared" si="29"/>
        <v>33.745294147095059</v>
      </c>
    </row>
    <row r="458" spans="1:20" s="4" customFormat="1" ht="24.75" customHeight="1" x14ac:dyDescent="0.2">
      <c r="A458" s="41"/>
      <c r="B458" s="172"/>
      <c r="C458" s="93"/>
      <c r="D458" s="45"/>
      <c r="E458" s="122"/>
      <c r="F458" s="762" t="s">
        <v>252</v>
      </c>
      <c r="G458" s="763"/>
      <c r="H458" s="817"/>
      <c r="I458" s="817"/>
      <c r="J458" s="817"/>
      <c r="K458" s="817"/>
      <c r="L458" s="817"/>
      <c r="M458" s="817"/>
      <c r="N458" s="817"/>
      <c r="O458" s="874" t="s">
        <v>361</v>
      </c>
      <c r="P458" s="695" t="s">
        <v>174</v>
      </c>
      <c r="Q458" s="737" t="s">
        <v>321</v>
      </c>
      <c r="R458" s="700">
        <f>R461+R463+R459</f>
        <v>185000</v>
      </c>
      <c r="S458" s="701">
        <f>S461+S463+S459</f>
        <v>115268.6</v>
      </c>
      <c r="T458" s="684">
        <f t="shared" si="29"/>
        <v>62.307351351351357</v>
      </c>
    </row>
    <row r="459" spans="1:20" s="4" customFormat="1" ht="92.25" customHeight="1" x14ac:dyDescent="0.2">
      <c r="A459" s="41"/>
      <c r="B459" s="172"/>
      <c r="C459" s="93"/>
      <c r="D459" s="45"/>
      <c r="E459" s="122"/>
      <c r="F459" s="686" t="s">
        <v>389</v>
      </c>
      <c r="G459" s="687"/>
      <c r="H459" s="817"/>
      <c r="I459" s="817"/>
      <c r="J459" s="817"/>
      <c r="K459" s="817"/>
      <c r="L459" s="817"/>
      <c r="M459" s="817"/>
      <c r="N459" s="817"/>
      <c r="O459" s="874" t="s">
        <v>361</v>
      </c>
      <c r="P459" s="695" t="s">
        <v>174</v>
      </c>
      <c r="Q459" s="737" t="s">
        <v>390</v>
      </c>
      <c r="R459" s="700">
        <f>R460</f>
        <v>71967.899999999994</v>
      </c>
      <c r="S459" s="701">
        <f>S460</f>
        <v>47269.599999999999</v>
      </c>
      <c r="T459" s="684">
        <f t="shared" si="29"/>
        <v>65.681505226635778</v>
      </c>
    </row>
    <row r="460" spans="1:20" s="4" customFormat="1" ht="36" customHeight="1" x14ac:dyDescent="0.2">
      <c r="A460" s="41"/>
      <c r="B460" s="172"/>
      <c r="C460" s="93"/>
      <c r="D460" s="45"/>
      <c r="E460" s="122"/>
      <c r="F460" s="744" t="s">
        <v>464</v>
      </c>
      <c r="G460" s="745"/>
      <c r="H460" s="817"/>
      <c r="I460" s="817"/>
      <c r="J460" s="817"/>
      <c r="K460" s="817"/>
      <c r="L460" s="817"/>
      <c r="M460" s="817"/>
      <c r="N460" s="817"/>
      <c r="O460" s="874" t="s">
        <v>361</v>
      </c>
      <c r="P460" s="695" t="s">
        <v>174</v>
      </c>
      <c r="Q460" s="737" t="s">
        <v>463</v>
      </c>
      <c r="R460" s="700">
        <v>71967.899999999994</v>
      </c>
      <c r="S460" s="701">
        <v>47269.599999999999</v>
      </c>
      <c r="T460" s="684">
        <f t="shared" si="29"/>
        <v>65.681505226635778</v>
      </c>
    </row>
    <row r="461" spans="1:20" s="4" customFormat="1" ht="36" customHeight="1" x14ac:dyDescent="0.2">
      <c r="A461" s="41"/>
      <c r="B461" s="172"/>
      <c r="C461" s="93"/>
      <c r="D461" s="45"/>
      <c r="E461" s="122"/>
      <c r="F461" s="686" t="s">
        <v>393</v>
      </c>
      <c r="G461" s="738"/>
      <c r="H461" s="817"/>
      <c r="I461" s="817"/>
      <c r="J461" s="817"/>
      <c r="K461" s="817"/>
      <c r="L461" s="817"/>
      <c r="M461" s="817"/>
      <c r="N461" s="817"/>
      <c r="O461" s="855" t="s">
        <v>361</v>
      </c>
      <c r="P461" s="695" t="s">
        <v>174</v>
      </c>
      <c r="Q461" s="696" t="s">
        <v>392</v>
      </c>
      <c r="R461" s="700">
        <f>R462</f>
        <v>93032.1</v>
      </c>
      <c r="S461" s="701">
        <f>S462</f>
        <v>67999</v>
      </c>
      <c r="T461" s="684">
        <f t="shared" si="29"/>
        <v>73.091975780402677</v>
      </c>
    </row>
    <row r="462" spans="1:20" s="4" customFormat="1" ht="55.5" customHeight="1" x14ac:dyDescent="0.2">
      <c r="A462" s="41"/>
      <c r="B462" s="172"/>
      <c r="C462" s="93"/>
      <c r="D462" s="45"/>
      <c r="E462" s="122"/>
      <c r="F462" s="686" t="s">
        <v>462</v>
      </c>
      <c r="G462" s="687"/>
      <c r="H462" s="764"/>
      <c r="I462" s="764"/>
      <c r="J462" s="764"/>
      <c r="K462" s="764"/>
      <c r="L462" s="764"/>
      <c r="M462" s="764"/>
      <c r="N462" s="764"/>
      <c r="O462" s="855" t="s">
        <v>361</v>
      </c>
      <c r="P462" s="695" t="s">
        <v>174</v>
      </c>
      <c r="Q462" s="696" t="s">
        <v>461</v>
      </c>
      <c r="R462" s="700">
        <v>93032.1</v>
      </c>
      <c r="S462" s="701">
        <v>67999</v>
      </c>
      <c r="T462" s="684">
        <f t="shared" ref="T462:T525" si="34">S462/R462*100</f>
        <v>73.091975780402677</v>
      </c>
    </row>
    <row r="463" spans="1:20" s="4" customFormat="1" ht="55.5" customHeight="1" x14ac:dyDescent="0.2">
      <c r="A463" s="41"/>
      <c r="B463" s="172"/>
      <c r="C463" s="93"/>
      <c r="D463" s="45"/>
      <c r="E463" s="122"/>
      <c r="F463" s="677" t="s">
        <v>255</v>
      </c>
      <c r="G463" s="677"/>
      <c r="H463" s="764"/>
      <c r="I463" s="764"/>
      <c r="J463" s="764"/>
      <c r="K463" s="764"/>
      <c r="L463" s="764"/>
      <c r="M463" s="764"/>
      <c r="N463" s="764"/>
      <c r="O463" s="855" t="s">
        <v>361</v>
      </c>
      <c r="P463" s="695" t="s">
        <v>174</v>
      </c>
      <c r="Q463" s="696" t="s">
        <v>382</v>
      </c>
      <c r="R463" s="700">
        <f>R464</f>
        <v>20000</v>
      </c>
      <c r="S463" s="701">
        <f>S464</f>
        <v>0</v>
      </c>
      <c r="T463" s="684">
        <f t="shared" si="34"/>
        <v>0</v>
      </c>
    </row>
    <row r="464" spans="1:20" s="4" customFormat="1" ht="31.5" customHeight="1" x14ac:dyDescent="0.2">
      <c r="A464" s="41"/>
      <c r="B464" s="172"/>
      <c r="C464" s="93"/>
      <c r="D464" s="45"/>
      <c r="E464" s="122"/>
      <c r="F464" s="707" t="s">
        <v>469</v>
      </c>
      <c r="G464" s="708"/>
      <c r="H464" s="764"/>
      <c r="I464" s="764"/>
      <c r="J464" s="764"/>
      <c r="K464" s="764"/>
      <c r="L464" s="764"/>
      <c r="M464" s="764"/>
      <c r="N464" s="764"/>
      <c r="O464" s="855" t="s">
        <v>361</v>
      </c>
      <c r="P464" s="696" t="s">
        <v>92</v>
      </c>
      <c r="Q464" s="696" t="s">
        <v>383</v>
      </c>
      <c r="R464" s="700">
        <v>20000</v>
      </c>
      <c r="S464" s="701">
        <v>0</v>
      </c>
      <c r="T464" s="684">
        <f t="shared" si="34"/>
        <v>0</v>
      </c>
    </row>
    <row r="465" spans="1:20" s="4" customFormat="1" ht="45.75" customHeight="1" x14ac:dyDescent="0.2">
      <c r="A465" s="41"/>
      <c r="B465" s="172"/>
      <c r="C465" s="93"/>
      <c r="D465" s="45"/>
      <c r="E465" s="122"/>
      <c r="F465" s="734" t="s">
        <v>91</v>
      </c>
      <c r="G465" s="735"/>
      <c r="H465" s="764"/>
      <c r="I465" s="764"/>
      <c r="J465" s="764"/>
      <c r="K465" s="764"/>
      <c r="L465" s="764"/>
      <c r="M465" s="764"/>
      <c r="N465" s="764"/>
      <c r="O465" s="855" t="s">
        <v>361</v>
      </c>
      <c r="P465" s="696" t="s">
        <v>95</v>
      </c>
      <c r="Q465" s="696" t="s">
        <v>321</v>
      </c>
      <c r="R465" s="700">
        <f>R468</f>
        <v>15000</v>
      </c>
      <c r="S465" s="701">
        <f>S468</f>
        <v>0</v>
      </c>
      <c r="T465" s="684">
        <f t="shared" si="34"/>
        <v>0</v>
      </c>
    </row>
    <row r="466" spans="1:20" s="4" customFormat="1" ht="31.5" customHeight="1" x14ac:dyDescent="0.2">
      <c r="A466" s="41"/>
      <c r="B466" s="172"/>
      <c r="C466" s="93"/>
      <c r="D466" s="45"/>
      <c r="E466" s="122"/>
      <c r="F466" s="768" t="s">
        <v>220</v>
      </c>
      <c r="G466" s="768"/>
      <c r="H466" s="764"/>
      <c r="I466" s="764"/>
      <c r="J466" s="764"/>
      <c r="K466" s="764"/>
      <c r="L466" s="764"/>
      <c r="M466" s="764"/>
      <c r="N466" s="764"/>
      <c r="O466" s="855" t="s">
        <v>361</v>
      </c>
      <c r="P466" s="696" t="s">
        <v>96</v>
      </c>
      <c r="Q466" s="696" t="s">
        <v>321</v>
      </c>
      <c r="R466" s="700">
        <f>R468</f>
        <v>15000</v>
      </c>
      <c r="S466" s="701">
        <f>S468</f>
        <v>0</v>
      </c>
      <c r="T466" s="684">
        <f t="shared" si="34"/>
        <v>0</v>
      </c>
    </row>
    <row r="467" spans="1:20" s="4" customFormat="1" ht="65.25" customHeight="1" x14ac:dyDescent="0.2">
      <c r="A467" s="41"/>
      <c r="B467" s="172"/>
      <c r="C467" s="93"/>
      <c r="D467" s="45"/>
      <c r="E467" s="122"/>
      <c r="F467" s="686" t="s">
        <v>93</v>
      </c>
      <c r="G467" s="687"/>
      <c r="H467" s="764"/>
      <c r="I467" s="764"/>
      <c r="J467" s="764"/>
      <c r="K467" s="764"/>
      <c r="L467" s="764"/>
      <c r="M467" s="764"/>
      <c r="N467" s="764"/>
      <c r="O467" s="855" t="s">
        <v>361</v>
      </c>
      <c r="P467" s="696" t="s">
        <v>97</v>
      </c>
      <c r="Q467" s="696" t="s">
        <v>321</v>
      </c>
      <c r="R467" s="700">
        <f>R469</f>
        <v>15000</v>
      </c>
      <c r="S467" s="701">
        <f>S469</f>
        <v>0</v>
      </c>
      <c r="T467" s="684">
        <f t="shared" si="34"/>
        <v>0</v>
      </c>
    </row>
    <row r="468" spans="1:20" s="4" customFormat="1" ht="66" customHeight="1" x14ac:dyDescent="0.2">
      <c r="A468" s="41"/>
      <c r="B468" s="172"/>
      <c r="C468" s="93"/>
      <c r="D468" s="45"/>
      <c r="E468" s="122"/>
      <c r="F468" s="722" t="s">
        <v>254</v>
      </c>
      <c r="G468" s="723"/>
      <c r="H468" s="699"/>
      <c r="I468" s="699"/>
      <c r="J468" s="699"/>
      <c r="K468" s="699"/>
      <c r="L468" s="699"/>
      <c r="M468" s="699"/>
      <c r="N468" s="699"/>
      <c r="O468" s="855" t="s">
        <v>361</v>
      </c>
      <c r="P468" s="696" t="s">
        <v>97</v>
      </c>
      <c r="Q468" s="696" t="s">
        <v>321</v>
      </c>
      <c r="R468" s="700">
        <f>R469</f>
        <v>15000</v>
      </c>
      <c r="S468" s="701">
        <f>S469</f>
        <v>0</v>
      </c>
      <c r="T468" s="684">
        <f t="shared" si="34"/>
        <v>0</v>
      </c>
    </row>
    <row r="469" spans="1:20" s="4" customFormat="1" ht="31.5" customHeight="1" x14ac:dyDescent="0.2">
      <c r="A469" s="41"/>
      <c r="B469" s="172"/>
      <c r="C469" s="93"/>
      <c r="D469" s="45"/>
      <c r="E469" s="122"/>
      <c r="F469" s="686" t="s">
        <v>393</v>
      </c>
      <c r="G469" s="738"/>
      <c r="H469" s="699"/>
      <c r="I469" s="699"/>
      <c r="J469" s="699"/>
      <c r="K469" s="699"/>
      <c r="L469" s="699"/>
      <c r="M469" s="699"/>
      <c r="N469" s="699"/>
      <c r="O469" s="855" t="s">
        <v>361</v>
      </c>
      <c r="P469" s="696" t="s">
        <v>97</v>
      </c>
      <c r="Q469" s="739" t="s">
        <v>392</v>
      </c>
      <c r="R469" s="700">
        <f>R470</f>
        <v>15000</v>
      </c>
      <c r="S469" s="701">
        <f>S470</f>
        <v>0</v>
      </c>
      <c r="T469" s="684">
        <f t="shared" si="34"/>
        <v>0</v>
      </c>
    </row>
    <row r="470" spans="1:20" s="4" customFormat="1" ht="31.5" customHeight="1" x14ac:dyDescent="0.2">
      <c r="A470" s="41"/>
      <c r="B470" s="172"/>
      <c r="C470" s="93"/>
      <c r="D470" s="45"/>
      <c r="E470" s="122"/>
      <c r="F470" s="686" t="s">
        <v>462</v>
      </c>
      <c r="G470" s="687"/>
      <c r="H470" s="718"/>
      <c r="I470" s="718"/>
      <c r="J470" s="718"/>
      <c r="K470" s="718"/>
      <c r="L470" s="718"/>
      <c r="M470" s="718"/>
      <c r="N470" s="718"/>
      <c r="O470" s="855" t="s">
        <v>361</v>
      </c>
      <c r="P470" s="696" t="s">
        <v>97</v>
      </c>
      <c r="Q470" s="710" t="s">
        <v>461</v>
      </c>
      <c r="R470" s="700">
        <v>15000</v>
      </c>
      <c r="S470" s="701">
        <v>0</v>
      </c>
      <c r="T470" s="684">
        <f t="shared" si="34"/>
        <v>0</v>
      </c>
    </row>
    <row r="471" spans="1:20" s="4" customFormat="1" ht="27.75" customHeight="1" x14ac:dyDescent="0.2">
      <c r="A471" s="80" t="s">
        <v>283</v>
      </c>
      <c r="B471" s="519" t="s">
        <v>284</v>
      </c>
      <c r="C471" s="519"/>
      <c r="D471" s="45" t="s">
        <v>285</v>
      </c>
      <c r="E471" s="122"/>
      <c r="F471" s="662" t="s">
        <v>412</v>
      </c>
      <c r="G471" s="663"/>
      <c r="H471" s="664" t="e">
        <f>#REF!+#REF!+#REF!+#REF!+#REF!+#REF!</f>
        <v>#REF!</v>
      </c>
      <c r="I471" s="664" t="e">
        <f>#REF!+#REF!+#REF!+#REF!+#REF!+#REF!</f>
        <v>#REF!</v>
      </c>
      <c r="J471" s="664" t="e">
        <f>#REF!+#REF!+#REF!+#REF!+#REF!+#REF!</f>
        <v>#REF!</v>
      </c>
      <c r="K471" s="664" t="e">
        <f>#REF!+#REF!+#REF!+#REF!+#REF!+#REF!</f>
        <v>#REF!</v>
      </c>
      <c r="L471" s="664" t="e">
        <f>#REF!+#REF!+#REF!+#REF!+#REF!+#REF!</f>
        <v>#REF!</v>
      </c>
      <c r="M471" s="664" t="e">
        <f>#REF!+#REF!+#REF!+#REF!+#REF!+#REF!</f>
        <v>#REF!</v>
      </c>
      <c r="N471" s="664" t="e">
        <f>#REF!+#REF!+#REF!+#REF!+#REF!+#REF!</f>
        <v>#REF!</v>
      </c>
      <c r="O471" s="665" t="s">
        <v>285</v>
      </c>
      <c r="P471" s="875" t="s">
        <v>486</v>
      </c>
      <c r="Q471" s="666" t="s">
        <v>321</v>
      </c>
      <c r="R471" s="693">
        <f>R472</f>
        <v>15638636</v>
      </c>
      <c r="S471" s="694">
        <f>S472</f>
        <v>6638748.6900000004</v>
      </c>
      <c r="T471" s="675">
        <f t="shared" si="34"/>
        <v>42.450944506925033</v>
      </c>
    </row>
    <row r="472" spans="1:20" s="4" customFormat="1" ht="49.5" customHeight="1" x14ac:dyDescent="0.2">
      <c r="A472" s="83"/>
      <c r="B472" s="84"/>
      <c r="C472" s="85"/>
      <c r="D472" s="45"/>
      <c r="E472" s="122"/>
      <c r="F472" s="690" t="s">
        <v>208</v>
      </c>
      <c r="G472" s="821"/>
      <c r="H472" s="699"/>
      <c r="I472" s="699"/>
      <c r="J472" s="699"/>
      <c r="K472" s="699"/>
      <c r="L472" s="699"/>
      <c r="M472" s="699"/>
      <c r="N472" s="699"/>
      <c r="O472" s="695" t="s">
        <v>285</v>
      </c>
      <c r="P472" s="695" t="s">
        <v>516</v>
      </c>
      <c r="Q472" s="696" t="s">
        <v>321</v>
      </c>
      <c r="R472" s="700">
        <f>R475</f>
        <v>15638636</v>
      </c>
      <c r="S472" s="701">
        <f>S475</f>
        <v>6638748.6900000004</v>
      </c>
      <c r="T472" s="684">
        <f t="shared" si="34"/>
        <v>42.450944506925033</v>
      </c>
    </row>
    <row r="473" spans="1:20" s="4" customFormat="1" ht="31.5" customHeight="1" x14ac:dyDescent="0.2">
      <c r="A473" s="83"/>
      <c r="B473" s="84"/>
      <c r="C473" s="85"/>
      <c r="D473" s="45"/>
      <c r="E473" s="122"/>
      <c r="F473" s="806" t="s">
        <v>220</v>
      </c>
      <c r="G473" s="807"/>
      <c r="H473" s="699"/>
      <c r="I473" s="699"/>
      <c r="J473" s="699"/>
      <c r="K473" s="699"/>
      <c r="L473" s="699"/>
      <c r="M473" s="699"/>
      <c r="N473" s="699"/>
      <c r="O473" s="695" t="s">
        <v>285</v>
      </c>
      <c r="P473" s="695" t="s">
        <v>523</v>
      </c>
      <c r="Q473" s="696" t="s">
        <v>321</v>
      </c>
      <c r="R473" s="700">
        <f>R474</f>
        <v>15638636</v>
      </c>
      <c r="S473" s="701">
        <f>S474</f>
        <v>6638748.6900000004</v>
      </c>
      <c r="T473" s="684">
        <f t="shared" si="34"/>
        <v>42.450944506925033</v>
      </c>
    </row>
    <row r="474" spans="1:20" s="4" customFormat="1" ht="37.5" customHeight="1" x14ac:dyDescent="0.2">
      <c r="A474" s="83"/>
      <c r="B474" s="84"/>
      <c r="C474" s="85"/>
      <c r="D474" s="45"/>
      <c r="E474" s="122"/>
      <c r="F474" s="720" t="s">
        <v>178</v>
      </c>
      <c r="G474" s="721"/>
      <c r="H474" s="699"/>
      <c r="I474" s="699"/>
      <c r="J474" s="699"/>
      <c r="K474" s="699"/>
      <c r="L474" s="699"/>
      <c r="M474" s="699"/>
      <c r="N474" s="699"/>
      <c r="O474" s="695" t="s">
        <v>285</v>
      </c>
      <c r="P474" s="695" t="s">
        <v>171</v>
      </c>
      <c r="Q474" s="696" t="s">
        <v>321</v>
      </c>
      <c r="R474" s="700">
        <f>R475</f>
        <v>15638636</v>
      </c>
      <c r="S474" s="701">
        <f>S475</f>
        <v>6638748.6900000004</v>
      </c>
      <c r="T474" s="684">
        <f t="shared" si="34"/>
        <v>42.450944506925033</v>
      </c>
    </row>
    <row r="475" spans="1:20" s="4" customFormat="1" ht="53.25" customHeight="1" x14ac:dyDescent="0.2">
      <c r="A475" s="83"/>
      <c r="B475" s="84"/>
      <c r="C475" s="85"/>
      <c r="D475" s="45"/>
      <c r="E475" s="122"/>
      <c r="F475" s="743" t="s">
        <v>432</v>
      </c>
      <c r="G475" s="708"/>
      <c r="H475" s="699"/>
      <c r="I475" s="699"/>
      <c r="J475" s="699"/>
      <c r="K475" s="699"/>
      <c r="L475" s="699"/>
      <c r="M475" s="699"/>
      <c r="N475" s="699"/>
      <c r="O475" s="695" t="s">
        <v>285</v>
      </c>
      <c r="P475" s="695" t="s">
        <v>172</v>
      </c>
      <c r="Q475" s="696" t="s">
        <v>321</v>
      </c>
      <c r="R475" s="700">
        <f>R476+R478+R480</f>
        <v>15638636</v>
      </c>
      <c r="S475" s="701">
        <f>S476+S478+S480</f>
        <v>6638748.6900000004</v>
      </c>
      <c r="T475" s="684">
        <f t="shared" si="34"/>
        <v>42.450944506925033</v>
      </c>
    </row>
    <row r="476" spans="1:20" s="4" customFormat="1" ht="96.75" customHeight="1" x14ac:dyDescent="0.2">
      <c r="A476" s="83"/>
      <c r="B476" s="84"/>
      <c r="C476" s="85"/>
      <c r="D476" s="45"/>
      <c r="E476" s="122"/>
      <c r="F476" s="686" t="s">
        <v>389</v>
      </c>
      <c r="G476" s="687"/>
      <c r="H476" s="699"/>
      <c r="I476" s="699"/>
      <c r="J476" s="699"/>
      <c r="K476" s="699"/>
      <c r="L476" s="699"/>
      <c r="M476" s="699"/>
      <c r="N476" s="699"/>
      <c r="O476" s="695" t="s">
        <v>285</v>
      </c>
      <c r="P476" s="695" t="s">
        <v>172</v>
      </c>
      <c r="Q476" s="696" t="s">
        <v>390</v>
      </c>
      <c r="R476" s="700">
        <f>R477</f>
        <v>13957600</v>
      </c>
      <c r="S476" s="701">
        <f>S477</f>
        <v>6054258.3200000003</v>
      </c>
      <c r="T476" s="684">
        <f t="shared" si="34"/>
        <v>43.376069811428906</v>
      </c>
    </row>
    <row r="477" spans="1:20" s="4" customFormat="1" ht="36" customHeight="1" x14ac:dyDescent="0.2">
      <c r="A477" s="83"/>
      <c r="B477" s="84"/>
      <c r="C477" s="85"/>
      <c r="D477" s="45"/>
      <c r="E477" s="122"/>
      <c r="F477" s="744" t="s">
        <v>464</v>
      </c>
      <c r="G477" s="745"/>
      <c r="H477" s="699"/>
      <c r="I477" s="699"/>
      <c r="J477" s="699"/>
      <c r="K477" s="699"/>
      <c r="L477" s="699"/>
      <c r="M477" s="699"/>
      <c r="N477" s="699"/>
      <c r="O477" s="695" t="s">
        <v>285</v>
      </c>
      <c r="P477" s="695" t="s">
        <v>172</v>
      </c>
      <c r="Q477" s="696" t="s">
        <v>463</v>
      </c>
      <c r="R477" s="700">
        <v>13957600</v>
      </c>
      <c r="S477" s="701">
        <v>6054258.3200000003</v>
      </c>
      <c r="T477" s="684">
        <f t="shared" si="34"/>
        <v>43.376069811428906</v>
      </c>
    </row>
    <row r="478" spans="1:20" s="4" customFormat="1" ht="38.25" customHeight="1" x14ac:dyDescent="0.2">
      <c r="A478" s="83"/>
      <c r="B478" s="84"/>
      <c r="C478" s="85"/>
      <c r="D478" s="45"/>
      <c r="E478" s="122"/>
      <c r="F478" s="686" t="s">
        <v>393</v>
      </c>
      <c r="G478" s="687"/>
      <c r="H478" s="699"/>
      <c r="I478" s="699"/>
      <c r="J478" s="699"/>
      <c r="K478" s="699"/>
      <c r="L478" s="699"/>
      <c r="M478" s="699"/>
      <c r="N478" s="699"/>
      <c r="O478" s="695" t="s">
        <v>285</v>
      </c>
      <c r="P478" s="695" t="s">
        <v>172</v>
      </c>
      <c r="Q478" s="696" t="s">
        <v>392</v>
      </c>
      <c r="R478" s="700">
        <f>R479</f>
        <v>1581030</v>
      </c>
      <c r="S478" s="701">
        <f>S479</f>
        <v>541506.67000000004</v>
      </c>
      <c r="T478" s="684">
        <f t="shared" si="34"/>
        <v>34.250246358386626</v>
      </c>
    </row>
    <row r="479" spans="1:20" s="4" customFormat="1" ht="54" customHeight="1" x14ac:dyDescent="0.2">
      <c r="A479" s="83"/>
      <c r="B479" s="84"/>
      <c r="C479" s="85"/>
      <c r="D479" s="45"/>
      <c r="E479" s="122"/>
      <c r="F479" s="686" t="s">
        <v>462</v>
      </c>
      <c r="G479" s="687"/>
      <c r="H479" s="699"/>
      <c r="I479" s="699"/>
      <c r="J479" s="699"/>
      <c r="K479" s="699"/>
      <c r="L479" s="699"/>
      <c r="M479" s="699"/>
      <c r="N479" s="699"/>
      <c r="O479" s="695" t="s">
        <v>285</v>
      </c>
      <c r="P479" s="695" t="s">
        <v>172</v>
      </c>
      <c r="Q479" s="696" t="s">
        <v>461</v>
      </c>
      <c r="R479" s="700">
        <v>1581030</v>
      </c>
      <c r="S479" s="701">
        <v>541506.67000000004</v>
      </c>
      <c r="T479" s="684">
        <f t="shared" si="34"/>
        <v>34.250246358386626</v>
      </c>
    </row>
    <row r="480" spans="1:20" s="4" customFormat="1" ht="29.25" customHeight="1" x14ac:dyDescent="0.2">
      <c r="A480" s="83"/>
      <c r="B480" s="84"/>
      <c r="C480" s="85"/>
      <c r="D480" s="45"/>
      <c r="E480" s="122"/>
      <c r="F480" s="686" t="s">
        <v>395</v>
      </c>
      <c r="G480" s="687"/>
      <c r="H480" s="699"/>
      <c r="I480" s="699"/>
      <c r="J480" s="699"/>
      <c r="K480" s="699"/>
      <c r="L480" s="699"/>
      <c r="M480" s="699"/>
      <c r="N480" s="699"/>
      <c r="O480" s="695" t="s">
        <v>285</v>
      </c>
      <c r="P480" s="695" t="s">
        <v>172</v>
      </c>
      <c r="Q480" s="696" t="s">
        <v>396</v>
      </c>
      <c r="R480" s="700">
        <f>R481</f>
        <v>100006</v>
      </c>
      <c r="S480" s="701">
        <f>S481</f>
        <v>42983.7</v>
      </c>
      <c r="T480" s="684">
        <f t="shared" si="34"/>
        <v>42.981121132732028</v>
      </c>
    </row>
    <row r="481" spans="1:20" s="4" customFormat="1" ht="29.25" customHeight="1" x14ac:dyDescent="0.2">
      <c r="A481" s="227"/>
      <c r="B481" s="228"/>
      <c r="C481" s="229"/>
      <c r="D481" s="45"/>
      <c r="E481" s="122"/>
      <c r="F481" s="686" t="s">
        <v>467</v>
      </c>
      <c r="G481" s="687"/>
      <c r="H481" s="699"/>
      <c r="I481" s="699"/>
      <c r="J481" s="699"/>
      <c r="K481" s="699"/>
      <c r="L481" s="699"/>
      <c r="M481" s="699"/>
      <c r="N481" s="699"/>
      <c r="O481" s="695" t="s">
        <v>285</v>
      </c>
      <c r="P481" s="695" t="s">
        <v>172</v>
      </c>
      <c r="Q481" s="696" t="s">
        <v>468</v>
      </c>
      <c r="R481" s="700">
        <f>150320-50314</f>
        <v>100006</v>
      </c>
      <c r="S481" s="701">
        <v>42983.7</v>
      </c>
      <c r="T481" s="684">
        <f t="shared" si="34"/>
        <v>42.981121132732028</v>
      </c>
    </row>
    <row r="482" spans="1:20" s="54" customFormat="1" ht="26.25" customHeight="1" x14ac:dyDescent="0.2">
      <c r="A482" s="88" t="s">
        <v>286</v>
      </c>
      <c r="B482" s="89" t="s">
        <v>287</v>
      </c>
      <c r="C482" s="90"/>
      <c r="D482" s="53"/>
      <c r="E482" s="123"/>
      <c r="F482" s="662" t="s">
        <v>287</v>
      </c>
      <c r="G482" s="663"/>
      <c r="H482" s="664" t="e">
        <f>H365+#REF!+#REF!+#REF!+H436+H471</f>
        <v>#REF!</v>
      </c>
      <c r="I482" s="664" t="e">
        <f>I365+#REF!+#REF!+#REF!+I436+I471</f>
        <v>#REF!</v>
      </c>
      <c r="J482" s="664" t="e">
        <f>J365+#REF!+#REF!+#REF!+J436+J471</f>
        <v>#REF!</v>
      </c>
      <c r="K482" s="664" t="e">
        <f>K365+#REF!+#REF!+#REF!+K436+K471</f>
        <v>#REF!</v>
      </c>
      <c r="L482" s="664" t="e">
        <f>L365+#REF!+#REF!+#REF!+L436+L471</f>
        <v>#REF!</v>
      </c>
      <c r="M482" s="664" t="e">
        <f>M365+#REF!+#REF!+#REF!+M436+M471</f>
        <v>#REF!</v>
      </c>
      <c r="N482" s="664" t="e">
        <f>N365+#REF!+#REF!+#REF!+N436+N471</f>
        <v>#REF!</v>
      </c>
      <c r="O482" s="665" t="s">
        <v>352</v>
      </c>
      <c r="P482" s="665" t="s">
        <v>486</v>
      </c>
      <c r="Q482" s="666" t="s">
        <v>321</v>
      </c>
      <c r="R482" s="773">
        <f>R343+R365+R436+R471+R396+R429</f>
        <v>485565092.59999996</v>
      </c>
      <c r="S482" s="774">
        <f>S343+S365+S436+S471+S396+S429</f>
        <v>204726370.29999998</v>
      </c>
      <c r="T482" s="675">
        <f t="shared" si="34"/>
        <v>42.162497555945599</v>
      </c>
    </row>
    <row r="483" spans="1:20" s="54" customFormat="1" ht="21.75" customHeight="1" x14ac:dyDescent="0.2">
      <c r="A483" s="91" t="s">
        <v>288</v>
      </c>
      <c r="B483" s="645" t="s">
        <v>289</v>
      </c>
      <c r="C483" s="645"/>
      <c r="D483" s="53" t="s">
        <v>273</v>
      </c>
      <c r="E483" s="123"/>
      <c r="F483" s="662" t="s">
        <v>377</v>
      </c>
      <c r="G483" s="663"/>
      <c r="H483" s="664"/>
      <c r="I483" s="664"/>
      <c r="J483" s="664"/>
      <c r="K483" s="664"/>
      <c r="L483" s="664"/>
      <c r="M483" s="699"/>
      <c r="N483" s="699">
        <f>M483-H483</f>
        <v>0</v>
      </c>
      <c r="O483" s="665" t="s">
        <v>273</v>
      </c>
      <c r="P483" s="876"/>
      <c r="Q483" s="666"/>
      <c r="R483" s="700"/>
      <c r="S483" s="701"/>
      <c r="T483" s="675"/>
    </row>
    <row r="484" spans="1:20" s="4" customFormat="1" ht="17.25" customHeight="1" x14ac:dyDescent="0.2">
      <c r="A484" s="80" t="s">
        <v>290</v>
      </c>
      <c r="B484" s="81" t="s">
        <v>291</v>
      </c>
      <c r="C484" s="82"/>
      <c r="D484" s="45" t="s">
        <v>292</v>
      </c>
      <c r="E484" s="122"/>
      <c r="F484" s="662" t="s">
        <v>413</v>
      </c>
      <c r="G484" s="663"/>
      <c r="H484" s="664" t="e">
        <f>H485+#REF!+#REF!</f>
        <v>#REF!</v>
      </c>
      <c r="I484" s="664" t="e">
        <f>I485+#REF!+#REF!</f>
        <v>#REF!</v>
      </c>
      <c r="J484" s="664" t="e">
        <f>J485+#REF!+#REF!</f>
        <v>#REF!</v>
      </c>
      <c r="K484" s="664" t="e">
        <f>K485+#REF!+#REF!</f>
        <v>#REF!</v>
      </c>
      <c r="L484" s="664" t="e">
        <f>L485+#REF!+#REF!</f>
        <v>#REF!</v>
      </c>
      <c r="M484" s="664" t="e">
        <f>M485+#REF!+#REF!</f>
        <v>#REF!</v>
      </c>
      <c r="N484" s="664" t="e">
        <f>N485+#REF!+#REF!</f>
        <v>#REF!</v>
      </c>
      <c r="O484" s="665" t="s">
        <v>292</v>
      </c>
      <c r="P484" s="665" t="s">
        <v>486</v>
      </c>
      <c r="Q484" s="666" t="s">
        <v>321</v>
      </c>
      <c r="R484" s="693">
        <f>R485+R500</f>
        <v>32100296.18</v>
      </c>
      <c r="S484" s="694">
        <f>S485+S500</f>
        <v>14450804.649999999</v>
      </c>
      <c r="T484" s="675">
        <f t="shared" si="34"/>
        <v>45.017667653183622</v>
      </c>
    </row>
    <row r="485" spans="1:20" s="4" customFormat="1" ht="53.25" customHeight="1" x14ac:dyDescent="0.2">
      <c r="A485" s="83">
        <v>1501</v>
      </c>
      <c r="B485" s="84"/>
      <c r="C485" s="85" t="s">
        <v>281</v>
      </c>
      <c r="D485" s="45"/>
      <c r="E485" s="122"/>
      <c r="F485" s="677" t="s">
        <v>223</v>
      </c>
      <c r="G485" s="677"/>
      <c r="H485" s="699">
        <f>132722+3788</f>
        <v>136510</v>
      </c>
      <c r="I485" s="699"/>
      <c r="J485" s="699"/>
      <c r="K485" s="699">
        <v>3473</v>
      </c>
      <c r="L485" s="699"/>
      <c r="M485" s="699">
        <f>H485+I485+J485+K485+L485</f>
        <v>139983</v>
      </c>
      <c r="N485" s="699">
        <f>M485-H485</f>
        <v>3473</v>
      </c>
      <c r="O485" s="695" t="s">
        <v>292</v>
      </c>
      <c r="P485" s="695" t="s">
        <v>514</v>
      </c>
      <c r="Q485" s="696" t="s">
        <v>321</v>
      </c>
      <c r="R485" s="700">
        <f>R486</f>
        <v>31569296.18</v>
      </c>
      <c r="S485" s="701">
        <f>S486</f>
        <v>14050804.649999999</v>
      </c>
      <c r="T485" s="684">
        <f t="shared" si="34"/>
        <v>44.507817247131285</v>
      </c>
    </row>
    <row r="486" spans="1:20" s="4" customFormat="1" ht="30.75" customHeight="1" x14ac:dyDescent="0.2">
      <c r="A486" s="83"/>
      <c r="B486" s="84"/>
      <c r="C486" s="85"/>
      <c r="D486" s="45"/>
      <c r="E486" s="122"/>
      <c r="F486" s="686" t="s">
        <v>224</v>
      </c>
      <c r="G486" s="687"/>
      <c r="H486" s="699"/>
      <c r="I486" s="699"/>
      <c r="J486" s="699"/>
      <c r="K486" s="699"/>
      <c r="L486" s="699"/>
      <c r="M486" s="699"/>
      <c r="N486" s="699"/>
      <c r="O486" s="695" t="s">
        <v>292</v>
      </c>
      <c r="P486" s="695" t="s">
        <v>513</v>
      </c>
      <c r="Q486" s="696" t="s">
        <v>321</v>
      </c>
      <c r="R486" s="700">
        <f>R487</f>
        <v>31569296.18</v>
      </c>
      <c r="S486" s="701">
        <f>S487</f>
        <v>14050804.649999999</v>
      </c>
      <c r="T486" s="684">
        <f t="shared" si="34"/>
        <v>44.507817247131285</v>
      </c>
    </row>
    <row r="487" spans="1:20" s="4" customFormat="1" ht="32.25" customHeight="1" x14ac:dyDescent="0.2">
      <c r="A487" s="83"/>
      <c r="B487" s="84"/>
      <c r="C487" s="85"/>
      <c r="D487" s="45"/>
      <c r="E487" s="122"/>
      <c r="F487" s="720" t="s">
        <v>225</v>
      </c>
      <c r="G487" s="721"/>
      <c r="H487" s="877"/>
      <c r="I487" s="695"/>
      <c r="J487" s="695"/>
      <c r="K487" s="695"/>
      <c r="L487" s="878"/>
      <c r="M487" s="699"/>
      <c r="N487" s="699"/>
      <c r="O487" s="695" t="s">
        <v>292</v>
      </c>
      <c r="P487" s="695" t="s">
        <v>160</v>
      </c>
      <c r="Q487" s="696" t="s">
        <v>321</v>
      </c>
      <c r="R487" s="700">
        <f>R488+R491+R494+R497</f>
        <v>31569296.18</v>
      </c>
      <c r="S487" s="701">
        <f>S488+S491+S494+S497</f>
        <v>14050804.649999999</v>
      </c>
      <c r="T487" s="684">
        <f t="shared" si="34"/>
        <v>44.507817247131285</v>
      </c>
    </row>
    <row r="488" spans="1:20" s="4" customFormat="1" ht="56.25" customHeight="1" x14ac:dyDescent="0.2">
      <c r="A488" s="83"/>
      <c r="B488" s="84"/>
      <c r="C488" s="85"/>
      <c r="D488" s="45"/>
      <c r="E488" s="122"/>
      <c r="F488" s="677" t="s">
        <v>433</v>
      </c>
      <c r="G488" s="677"/>
      <c r="H488" s="877" t="s">
        <v>381</v>
      </c>
      <c r="I488" s="695" t="s">
        <v>292</v>
      </c>
      <c r="J488" s="695" t="s">
        <v>293</v>
      </c>
      <c r="K488" s="695" t="s">
        <v>321</v>
      </c>
      <c r="L488" s="878">
        <f>L489</f>
        <v>0</v>
      </c>
      <c r="M488" s="699"/>
      <c r="N488" s="699"/>
      <c r="O488" s="695" t="s">
        <v>292</v>
      </c>
      <c r="P488" s="695" t="s">
        <v>159</v>
      </c>
      <c r="Q488" s="696" t="s">
        <v>321</v>
      </c>
      <c r="R488" s="700">
        <f>R489</f>
        <v>21243200</v>
      </c>
      <c r="S488" s="701">
        <f>S489</f>
        <v>9670590.0099999998</v>
      </c>
      <c r="T488" s="684">
        <f t="shared" si="34"/>
        <v>45.523226303005195</v>
      </c>
    </row>
    <row r="489" spans="1:20" s="4" customFormat="1" ht="54" customHeight="1" x14ac:dyDescent="0.2">
      <c r="A489" s="83"/>
      <c r="B489" s="84"/>
      <c r="C489" s="85"/>
      <c r="D489" s="45"/>
      <c r="E489" s="122"/>
      <c r="F489" s="677" t="s">
        <v>255</v>
      </c>
      <c r="G489" s="677"/>
      <c r="H489" s="877" t="s">
        <v>381</v>
      </c>
      <c r="I489" s="695" t="s">
        <v>292</v>
      </c>
      <c r="J489" s="695" t="s">
        <v>293</v>
      </c>
      <c r="K489" s="695" t="s">
        <v>382</v>
      </c>
      <c r="L489" s="878">
        <f>L491</f>
        <v>0</v>
      </c>
      <c r="M489" s="699"/>
      <c r="N489" s="699"/>
      <c r="O489" s="695" t="s">
        <v>292</v>
      </c>
      <c r="P489" s="695" t="s">
        <v>159</v>
      </c>
      <c r="Q489" s="696" t="s">
        <v>382</v>
      </c>
      <c r="R489" s="700">
        <f>R490</f>
        <v>21243200</v>
      </c>
      <c r="S489" s="701">
        <f>S490</f>
        <v>9670590.0099999998</v>
      </c>
      <c r="T489" s="684">
        <f t="shared" si="34"/>
        <v>45.523226303005195</v>
      </c>
    </row>
    <row r="490" spans="1:20" s="4" customFormat="1" ht="27.75" customHeight="1" x14ac:dyDescent="0.2">
      <c r="A490" s="83"/>
      <c r="B490" s="84"/>
      <c r="C490" s="85"/>
      <c r="D490" s="45"/>
      <c r="E490" s="122"/>
      <c r="F490" s="707" t="s">
        <v>469</v>
      </c>
      <c r="G490" s="708"/>
      <c r="H490" s="877"/>
      <c r="I490" s="695"/>
      <c r="J490" s="695"/>
      <c r="K490" s="695"/>
      <c r="L490" s="878"/>
      <c r="M490" s="699"/>
      <c r="N490" s="699"/>
      <c r="O490" s="695" t="s">
        <v>292</v>
      </c>
      <c r="P490" s="695" t="s">
        <v>159</v>
      </c>
      <c r="Q490" s="696" t="s">
        <v>383</v>
      </c>
      <c r="R490" s="700">
        <v>21243200</v>
      </c>
      <c r="S490" s="701">
        <v>9670590.0099999998</v>
      </c>
      <c r="T490" s="684">
        <f t="shared" si="34"/>
        <v>45.523226303005195</v>
      </c>
    </row>
    <row r="491" spans="1:20" s="4" customFormat="1" ht="64.5" customHeight="1" x14ac:dyDescent="0.2">
      <c r="A491" s="83"/>
      <c r="B491" s="84"/>
      <c r="C491" s="85"/>
      <c r="D491" s="45"/>
      <c r="E491" s="122"/>
      <c r="F491" s="847" t="s">
        <v>256</v>
      </c>
      <c r="G491" s="847"/>
      <c r="H491" s="877"/>
      <c r="I491" s="695"/>
      <c r="J491" s="695"/>
      <c r="K491" s="695"/>
      <c r="L491" s="878"/>
      <c r="M491" s="699"/>
      <c r="N491" s="699"/>
      <c r="O491" s="695" t="s">
        <v>292</v>
      </c>
      <c r="P491" s="695" t="s">
        <v>161</v>
      </c>
      <c r="Q491" s="696" t="s">
        <v>321</v>
      </c>
      <c r="R491" s="700">
        <f>R492</f>
        <v>10175481.550000001</v>
      </c>
      <c r="S491" s="701">
        <f>S492</f>
        <v>4380214.6399999997</v>
      </c>
      <c r="T491" s="684">
        <f t="shared" si="34"/>
        <v>43.046755266339211</v>
      </c>
    </row>
    <row r="492" spans="1:20" s="4" customFormat="1" ht="54.75" customHeight="1" x14ac:dyDescent="0.2">
      <c r="A492" s="83"/>
      <c r="B492" s="84"/>
      <c r="C492" s="85"/>
      <c r="D492" s="45"/>
      <c r="E492" s="122"/>
      <c r="F492" s="677" t="s">
        <v>255</v>
      </c>
      <c r="G492" s="677"/>
      <c r="H492" s="877"/>
      <c r="I492" s="695"/>
      <c r="J492" s="695"/>
      <c r="K492" s="695"/>
      <c r="L492" s="878"/>
      <c r="M492" s="699"/>
      <c r="N492" s="699"/>
      <c r="O492" s="695" t="s">
        <v>292</v>
      </c>
      <c r="P492" s="695" t="s">
        <v>161</v>
      </c>
      <c r="Q492" s="696" t="s">
        <v>382</v>
      </c>
      <c r="R492" s="700">
        <f>R493</f>
        <v>10175481.550000001</v>
      </c>
      <c r="S492" s="701">
        <f>S493</f>
        <v>4380214.6399999997</v>
      </c>
      <c r="T492" s="684">
        <f t="shared" si="34"/>
        <v>43.046755266339211</v>
      </c>
    </row>
    <row r="493" spans="1:20" s="4" customFormat="1" ht="33" customHeight="1" x14ac:dyDescent="0.2">
      <c r="A493" s="83"/>
      <c r="B493" s="84"/>
      <c r="C493" s="85"/>
      <c r="D493" s="45"/>
      <c r="E493" s="122"/>
      <c r="F493" s="707" t="s">
        <v>469</v>
      </c>
      <c r="G493" s="708"/>
      <c r="H493" s="877"/>
      <c r="I493" s="695"/>
      <c r="J493" s="695"/>
      <c r="K493" s="695"/>
      <c r="L493" s="878"/>
      <c r="M493" s="699"/>
      <c r="N493" s="699"/>
      <c r="O493" s="695" t="s">
        <v>292</v>
      </c>
      <c r="P493" s="695" t="s">
        <v>161</v>
      </c>
      <c r="Q493" s="696" t="s">
        <v>383</v>
      </c>
      <c r="R493" s="700">
        <v>10175481.550000001</v>
      </c>
      <c r="S493" s="701">
        <v>4380214.6399999997</v>
      </c>
      <c r="T493" s="684">
        <f t="shared" si="34"/>
        <v>43.046755266339211</v>
      </c>
    </row>
    <row r="494" spans="1:20" s="4" customFormat="1" ht="95.25" customHeight="1" x14ac:dyDescent="0.2">
      <c r="A494" s="83"/>
      <c r="B494" s="230"/>
      <c r="C494" s="231"/>
      <c r="D494" s="45"/>
      <c r="E494" s="122"/>
      <c r="F494" s="879" t="s">
        <v>126</v>
      </c>
      <c r="G494" s="880"/>
      <c r="H494" s="678"/>
      <c r="I494" s="695"/>
      <c r="J494" s="695"/>
      <c r="K494" s="695"/>
      <c r="L494" s="878"/>
      <c r="M494" s="699"/>
      <c r="N494" s="699"/>
      <c r="O494" s="695" t="s">
        <v>292</v>
      </c>
      <c r="P494" s="695" t="s">
        <v>20</v>
      </c>
      <c r="Q494" s="696" t="s">
        <v>321</v>
      </c>
      <c r="R494" s="700">
        <f>R495</f>
        <v>146096.18</v>
      </c>
      <c r="S494" s="701">
        <f>S495</f>
        <v>0</v>
      </c>
      <c r="T494" s="684">
        <f t="shared" si="34"/>
        <v>0</v>
      </c>
    </row>
    <row r="495" spans="1:20" s="4" customFormat="1" ht="51" customHeight="1" x14ac:dyDescent="0.2">
      <c r="A495" s="83"/>
      <c r="B495" s="230"/>
      <c r="C495" s="231"/>
      <c r="D495" s="45"/>
      <c r="E495" s="122"/>
      <c r="F495" s="677" t="s">
        <v>255</v>
      </c>
      <c r="G495" s="677"/>
      <c r="H495" s="678"/>
      <c r="I495" s="695"/>
      <c r="J495" s="695"/>
      <c r="K495" s="695"/>
      <c r="L495" s="878"/>
      <c r="M495" s="699"/>
      <c r="N495" s="699"/>
      <c r="O495" s="695" t="s">
        <v>292</v>
      </c>
      <c r="P495" s="695" t="s">
        <v>20</v>
      </c>
      <c r="Q495" s="696" t="s">
        <v>382</v>
      </c>
      <c r="R495" s="700">
        <f>R496</f>
        <v>146096.18</v>
      </c>
      <c r="S495" s="701">
        <f>S496</f>
        <v>0</v>
      </c>
      <c r="T495" s="684">
        <f t="shared" si="34"/>
        <v>0</v>
      </c>
    </row>
    <row r="496" spans="1:20" s="4" customFormat="1" ht="27" customHeight="1" x14ac:dyDescent="0.2">
      <c r="A496" s="83"/>
      <c r="B496" s="230"/>
      <c r="C496" s="231"/>
      <c r="D496" s="45"/>
      <c r="E496" s="122"/>
      <c r="F496" s="707" t="s">
        <v>469</v>
      </c>
      <c r="G496" s="708"/>
      <c r="H496" s="678"/>
      <c r="I496" s="695"/>
      <c r="J496" s="695"/>
      <c r="K496" s="695"/>
      <c r="L496" s="878"/>
      <c r="M496" s="699"/>
      <c r="N496" s="699"/>
      <c r="O496" s="695" t="s">
        <v>292</v>
      </c>
      <c r="P496" s="695" t="s">
        <v>20</v>
      </c>
      <c r="Q496" s="696" t="s">
        <v>383</v>
      </c>
      <c r="R496" s="700">
        <v>146096.18</v>
      </c>
      <c r="S496" s="701">
        <v>0</v>
      </c>
      <c r="T496" s="684">
        <f t="shared" si="34"/>
        <v>0</v>
      </c>
    </row>
    <row r="497" spans="1:20" s="4" customFormat="1" ht="66.75" customHeight="1" x14ac:dyDescent="0.2">
      <c r="A497" s="83"/>
      <c r="B497" s="230"/>
      <c r="C497" s="231"/>
      <c r="D497" s="45"/>
      <c r="E497" s="122"/>
      <c r="F497" s="734" t="s">
        <v>22</v>
      </c>
      <c r="G497" s="881"/>
      <c r="H497" s="824"/>
      <c r="I497" s="695"/>
      <c r="J497" s="695"/>
      <c r="K497" s="695"/>
      <c r="L497" s="878"/>
      <c r="M497" s="699"/>
      <c r="N497" s="699"/>
      <c r="O497" s="695" t="s">
        <v>292</v>
      </c>
      <c r="P497" s="695" t="s">
        <v>21</v>
      </c>
      <c r="Q497" s="696" t="s">
        <v>321</v>
      </c>
      <c r="R497" s="700">
        <f>R498</f>
        <v>4518.45</v>
      </c>
      <c r="S497" s="701">
        <f>S498</f>
        <v>0</v>
      </c>
      <c r="T497" s="684">
        <f t="shared" si="34"/>
        <v>0</v>
      </c>
    </row>
    <row r="498" spans="1:20" s="4" customFormat="1" ht="50.25" customHeight="1" x14ac:dyDescent="0.2">
      <c r="A498" s="83"/>
      <c r="B498" s="230"/>
      <c r="C498" s="231"/>
      <c r="D498" s="45"/>
      <c r="E498" s="122"/>
      <c r="F498" s="677" t="s">
        <v>255</v>
      </c>
      <c r="G498" s="677"/>
      <c r="H498" s="824"/>
      <c r="I498" s="695"/>
      <c r="J498" s="695"/>
      <c r="K498" s="695"/>
      <c r="L498" s="878"/>
      <c r="M498" s="699"/>
      <c r="N498" s="699"/>
      <c r="O498" s="695" t="s">
        <v>292</v>
      </c>
      <c r="P498" s="695" t="s">
        <v>21</v>
      </c>
      <c r="Q498" s="696" t="s">
        <v>382</v>
      </c>
      <c r="R498" s="700">
        <f>R499</f>
        <v>4518.45</v>
      </c>
      <c r="S498" s="701">
        <f>S499</f>
        <v>0</v>
      </c>
      <c r="T498" s="684">
        <f t="shared" si="34"/>
        <v>0</v>
      </c>
    </row>
    <row r="499" spans="1:20" s="4" customFormat="1" ht="24.75" customHeight="1" x14ac:dyDescent="0.2">
      <c r="A499" s="83"/>
      <c r="B499" s="230"/>
      <c r="C499" s="231"/>
      <c r="D499" s="45"/>
      <c r="E499" s="122"/>
      <c r="F499" s="707" t="s">
        <v>469</v>
      </c>
      <c r="G499" s="708"/>
      <c r="H499" s="824"/>
      <c r="I499" s="695"/>
      <c r="J499" s="695"/>
      <c r="K499" s="695"/>
      <c r="L499" s="878"/>
      <c r="M499" s="699"/>
      <c r="N499" s="699"/>
      <c r="O499" s="695" t="s">
        <v>292</v>
      </c>
      <c r="P499" s="695" t="s">
        <v>21</v>
      </c>
      <c r="Q499" s="696" t="s">
        <v>383</v>
      </c>
      <c r="R499" s="700">
        <v>4518.45</v>
      </c>
      <c r="S499" s="701">
        <v>0</v>
      </c>
      <c r="T499" s="684">
        <f t="shared" si="34"/>
        <v>0</v>
      </c>
    </row>
    <row r="500" spans="1:20" s="4" customFormat="1" ht="33" customHeight="1" x14ac:dyDescent="0.2">
      <c r="A500" s="83"/>
      <c r="B500" s="230"/>
      <c r="C500" s="231"/>
      <c r="D500" s="45"/>
      <c r="E500" s="122"/>
      <c r="F500" s="686" t="s">
        <v>425</v>
      </c>
      <c r="G500" s="772"/>
      <c r="H500" s="676"/>
      <c r="I500" s="695"/>
      <c r="J500" s="695"/>
      <c r="K500" s="695"/>
      <c r="L500" s="878"/>
      <c r="M500" s="699"/>
      <c r="N500" s="699"/>
      <c r="O500" s="695" t="s">
        <v>292</v>
      </c>
      <c r="P500" s="695" t="s">
        <v>484</v>
      </c>
      <c r="Q500" s="696" t="s">
        <v>321</v>
      </c>
      <c r="R500" s="700">
        <f t="shared" ref="R500:S504" si="35">R501</f>
        <v>531000</v>
      </c>
      <c r="S500" s="701">
        <f t="shared" si="35"/>
        <v>400000</v>
      </c>
      <c r="T500" s="684">
        <f t="shared" si="34"/>
        <v>75.329566854990588</v>
      </c>
    </row>
    <row r="501" spans="1:20" s="4" customFormat="1" ht="33" customHeight="1" x14ac:dyDescent="0.2">
      <c r="A501" s="83"/>
      <c r="B501" s="230"/>
      <c r="C501" s="231"/>
      <c r="D501" s="45"/>
      <c r="E501" s="122"/>
      <c r="F501" s="676" t="s">
        <v>426</v>
      </c>
      <c r="G501" s="677"/>
      <c r="H501" s="678"/>
      <c r="I501" s="695"/>
      <c r="J501" s="695"/>
      <c r="K501" s="695"/>
      <c r="L501" s="878"/>
      <c r="M501" s="699"/>
      <c r="N501" s="699"/>
      <c r="O501" s="695" t="s">
        <v>292</v>
      </c>
      <c r="P501" s="695" t="s">
        <v>485</v>
      </c>
      <c r="Q501" s="696" t="s">
        <v>450</v>
      </c>
      <c r="R501" s="700">
        <f t="shared" si="35"/>
        <v>531000</v>
      </c>
      <c r="S501" s="701">
        <f t="shared" si="35"/>
        <v>400000</v>
      </c>
      <c r="T501" s="684">
        <f t="shared" si="34"/>
        <v>75.329566854990588</v>
      </c>
    </row>
    <row r="502" spans="1:20" s="4" customFormat="1" ht="31.5" customHeight="1" x14ac:dyDescent="0.2">
      <c r="A502" s="83"/>
      <c r="B502" s="230"/>
      <c r="C502" s="231"/>
      <c r="D502" s="45"/>
      <c r="E502" s="122"/>
      <c r="F502" s="720" t="s">
        <v>225</v>
      </c>
      <c r="G502" s="721"/>
      <c r="H502" s="678"/>
      <c r="I502" s="695"/>
      <c r="J502" s="695"/>
      <c r="K502" s="695"/>
      <c r="L502" s="878"/>
      <c r="M502" s="699"/>
      <c r="N502" s="699"/>
      <c r="O502" s="695" t="s">
        <v>292</v>
      </c>
      <c r="P502" s="695" t="s">
        <v>39</v>
      </c>
      <c r="Q502" s="696" t="s">
        <v>321</v>
      </c>
      <c r="R502" s="700">
        <f t="shared" si="35"/>
        <v>531000</v>
      </c>
      <c r="S502" s="701">
        <f t="shared" si="35"/>
        <v>400000</v>
      </c>
      <c r="T502" s="684">
        <f t="shared" si="34"/>
        <v>75.329566854990588</v>
      </c>
    </row>
    <row r="503" spans="1:20" s="4" customFormat="1" ht="54" customHeight="1" x14ac:dyDescent="0.2">
      <c r="A503" s="83"/>
      <c r="B503" s="230"/>
      <c r="C503" s="231"/>
      <c r="D503" s="45"/>
      <c r="E503" s="122"/>
      <c r="F503" s="707" t="s">
        <v>184</v>
      </c>
      <c r="G503" s="708"/>
      <c r="H503" s="699"/>
      <c r="I503" s="699"/>
      <c r="J503" s="699"/>
      <c r="K503" s="699"/>
      <c r="L503" s="699"/>
      <c r="M503" s="699"/>
      <c r="N503" s="699"/>
      <c r="O503" s="695" t="s">
        <v>292</v>
      </c>
      <c r="P503" s="709" t="s">
        <v>185</v>
      </c>
      <c r="Q503" s="710" t="s">
        <v>321</v>
      </c>
      <c r="R503" s="882">
        <f t="shared" si="35"/>
        <v>531000</v>
      </c>
      <c r="S503" s="883">
        <f t="shared" si="35"/>
        <v>400000</v>
      </c>
      <c r="T503" s="684">
        <f t="shared" si="34"/>
        <v>75.329566854990588</v>
      </c>
    </row>
    <row r="504" spans="1:20" s="4" customFormat="1" ht="33" customHeight="1" x14ac:dyDescent="0.2">
      <c r="A504" s="83"/>
      <c r="B504" s="230"/>
      <c r="C504" s="231"/>
      <c r="D504" s="45"/>
      <c r="E504" s="122"/>
      <c r="F504" s="677" t="s">
        <v>255</v>
      </c>
      <c r="G504" s="677"/>
      <c r="H504" s="699"/>
      <c r="I504" s="699"/>
      <c r="J504" s="699"/>
      <c r="K504" s="699"/>
      <c r="L504" s="699"/>
      <c r="M504" s="699"/>
      <c r="N504" s="699"/>
      <c r="O504" s="695" t="s">
        <v>292</v>
      </c>
      <c r="P504" s="709" t="s">
        <v>185</v>
      </c>
      <c r="Q504" s="710" t="s">
        <v>382</v>
      </c>
      <c r="R504" s="882">
        <f t="shared" si="35"/>
        <v>531000</v>
      </c>
      <c r="S504" s="883">
        <f t="shared" si="35"/>
        <v>400000</v>
      </c>
      <c r="T504" s="684">
        <f t="shared" si="34"/>
        <v>75.329566854990588</v>
      </c>
    </row>
    <row r="505" spans="1:20" s="4" customFormat="1" ht="33" customHeight="1" x14ac:dyDescent="0.2">
      <c r="A505" s="83"/>
      <c r="B505" s="230"/>
      <c r="C505" s="231"/>
      <c r="D505" s="45"/>
      <c r="E505" s="122"/>
      <c r="F505" s="707" t="s">
        <v>469</v>
      </c>
      <c r="G505" s="708"/>
      <c r="H505" s="699"/>
      <c r="I505" s="699"/>
      <c r="J505" s="699"/>
      <c r="K505" s="699"/>
      <c r="L505" s="699"/>
      <c r="M505" s="699"/>
      <c r="N505" s="699"/>
      <c r="O505" s="695" t="s">
        <v>292</v>
      </c>
      <c r="P505" s="709" t="s">
        <v>185</v>
      </c>
      <c r="Q505" s="710" t="s">
        <v>383</v>
      </c>
      <c r="R505" s="882">
        <v>531000</v>
      </c>
      <c r="S505" s="883">
        <v>400000</v>
      </c>
      <c r="T505" s="684">
        <f t="shared" si="34"/>
        <v>75.329566854990588</v>
      </c>
    </row>
    <row r="506" spans="1:20" s="4" customFormat="1" ht="30.75" customHeight="1" x14ac:dyDescent="0.2">
      <c r="A506" s="80"/>
      <c r="B506" s="519"/>
      <c r="C506" s="519"/>
      <c r="D506" s="45" t="s">
        <v>274</v>
      </c>
      <c r="E506" s="122"/>
      <c r="F506" s="810" t="s">
        <v>414</v>
      </c>
      <c r="G506" s="662"/>
      <c r="H506" s="664" t="e">
        <f>#REF!+#REF!+#REF!</f>
        <v>#REF!</v>
      </c>
      <c r="I506" s="664" t="e">
        <f>#REF!+#REF!+#REF!</f>
        <v>#REF!</v>
      </c>
      <c r="J506" s="664" t="e">
        <f>#REF!+#REF!+#REF!</f>
        <v>#REF!</v>
      </c>
      <c r="K506" s="664" t="e">
        <f>#REF!+#REF!+#REF!</f>
        <v>#REF!</v>
      </c>
      <c r="L506" s="664" t="e">
        <f>#REF!+#REF!+#REF!</f>
        <v>#REF!</v>
      </c>
      <c r="M506" s="664" t="e">
        <f>#REF!+#REF!+#REF!</f>
        <v>#REF!</v>
      </c>
      <c r="N506" s="664" t="e">
        <f>#REF!+#REF!+#REF!</f>
        <v>#REF!</v>
      </c>
      <c r="O506" s="665" t="s">
        <v>334</v>
      </c>
      <c r="P506" s="665" t="s">
        <v>486</v>
      </c>
      <c r="Q506" s="666" t="s">
        <v>321</v>
      </c>
      <c r="R506" s="667">
        <f>R508</f>
        <v>14230800</v>
      </c>
      <c r="S506" s="668">
        <f>S508</f>
        <v>6523848.25</v>
      </c>
      <c r="T506" s="675">
        <f t="shared" si="34"/>
        <v>45.843158852629507</v>
      </c>
    </row>
    <row r="507" spans="1:20" s="4" customFormat="1" ht="49.5" customHeight="1" x14ac:dyDescent="0.2">
      <c r="A507" s="80"/>
      <c r="B507" s="44"/>
      <c r="C507" s="44"/>
      <c r="D507" s="45"/>
      <c r="E507" s="122"/>
      <c r="F507" s="686" t="s">
        <v>223</v>
      </c>
      <c r="G507" s="859"/>
      <c r="H507" s="884"/>
      <c r="I507" s="664"/>
      <c r="J507" s="664"/>
      <c r="K507" s="664"/>
      <c r="L507" s="664"/>
      <c r="M507" s="664"/>
      <c r="N507" s="664"/>
      <c r="O507" s="695" t="s">
        <v>334</v>
      </c>
      <c r="P507" s="695" t="s">
        <v>514</v>
      </c>
      <c r="Q507" s="696" t="s">
        <v>321</v>
      </c>
      <c r="R507" s="700">
        <f>R508</f>
        <v>14230800</v>
      </c>
      <c r="S507" s="701">
        <f>S508</f>
        <v>6523848.25</v>
      </c>
      <c r="T507" s="684">
        <f t="shared" si="34"/>
        <v>45.843158852629507</v>
      </c>
    </row>
    <row r="508" spans="1:20" s="4" customFormat="1" ht="31.5" customHeight="1" x14ac:dyDescent="0.2">
      <c r="A508" s="80"/>
      <c r="B508" s="44"/>
      <c r="C508" s="44"/>
      <c r="D508" s="45"/>
      <c r="E508" s="122"/>
      <c r="F508" s="716" t="s">
        <v>224</v>
      </c>
      <c r="G508" s="885"/>
      <c r="H508" s="767"/>
      <c r="I508" s="664"/>
      <c r="J508" s="664"/>
      <c r="K508" s="664"/>
      <c r="L508" s="664"/>
      <c r="M508" s="664"/>
      <c r="N508" s="664"/>
      <c r="O508" s="695" t="s">
        <v>334</v>
      </c>
      <c r="P508" s="695" t="s">
        <v>513</v>
      </c>
      <c r="Q508" s="696" t="s">
        <v>321</v>
      </c>
      <c r="R508" s="700">
        <f>R510</f>
        <v>14230800</v>
      </c>
      <c r="S508" s="701">
        <f>S510</f>
        <v>6523848.25</v>
      </c>
      <c r="T508" s="684">
        <f t="shared" si="34"/>
        <v>45.843158852629507</v>
      </c>
    </row>
    <row r="509" spans="1:20" s="4" customFormat="1" ht="32.25" customHeight="1" x14ac:dyDescent="0.2">
      <c r="A509" s="80"/>
      <c r="B509" s="44"/>
      <c r="C509" s="44"/>
      <c r="D509" s="45"/>
      <c r="E509" s="122"/>
      <c r="F509" s="720" t="s">
        <v>178</v>
      </c>
      <c r="G509" s="721"/>
      <c r="H509" s="886"/>
      <c r="I509" s="664"/>
      <c r="J509" s="664"/>
      <c r="K509" s="664"/>
      <c r="L509" s="664"/>
      <c r="M509" s="664"/>
      <c r="N509" s="664"/>
      <c r="O509" s="695" t="s">
        <v>334</v>
      </c>
      <c r="P509" s="695" t="s">
        <v>160</v>
      </c>
      <c r="Q509" s="696" t="s">
        <v>321</v>
      </c>
      <c r="R509" s="700">
        <f>R510</f>
        <v>14230800</v>
      </c>
      <c r="S509" s="701">
        <f>S510</f>
        <v>6523848.25</v>
      </c>
      <c r="T509" s="684">
        <f t="shared" si="34"/>
        <v>45.843158852629507</v>
      </c>
    </row>
    <row r="510" spans="1:20" s="4" customFormat="1" ht="50.25" customHeight="1" x14ac:dyDescent="0.2">
      <c r="A510" s="80"/>
      <c r="B510" s="44"/>
      <c r="C510" s="44"/>
      <c r="D510" s="45"/>
      <c r="E510" s="122"/>
      <c r="F510" s="756" t="s">
        <v>432</v>
      </c>
      <c r="G510" s="757"/>
      <c r="H510" s="678"/>
      <c r="I510" s="664"/>
      <c r="J510" s="664"/>
      <c r="K510" s="664"/>
      <c r="L510" s="664"/>
      <c r="M510" s="664"/>
      <c r="N510" s="664"/>
      <c r="O510" s="695" t="s">
        <v>334</v>
      </c>
      <c r="P510" s="695" t="s">
        <v>162</v>
      </c>
      <c r="Q510" s="696" t="s">
        <v>321</v>
      </c>
      <c r="R510" s="700">
        <f>R511+R513+R515</f>
        <v>14230800</v>
      </c>
      <c r="S510" s="701">
        <f>S511+S513+S515</f>
        <v>6523848.25</v>
      </c>
      <c r="T510" s="684">
        <f t="shared" si="34"/>
        <v>45.843158852629507</v>
      </c>
    </row>
    <row r="511" spans="1:20" s="4" customFormat="1" ht="95.25" customHeight="1" x14ac:dyDescent="0.2">
      <c r="A511" s="80"/>
      <c r="B511" s="44"/>
      <c r="C511" s="44"/>
      <c r="D511" s="45"/>
      <c r="E511" s="122"/>
      <c r="F511" s="686" t="s">
        <v>389</v>
      </c>
      <c r="G511" s="687"/>
      <c r="H511" s="699"/>
      <c r="I511" s="699"/>
      <c r="J511" s="699"/>
      <c r="K511" s="699"/>
      <c r="L511" s="699"/>
      <c r="M511" s="699"/>
      <c r="N511" s="699"/>
      <c r="O511" s="695" t="s">
        <v>334</v>
      </c>
      <c r="P511" s="695" t="s">
        <v>162</v>
      </c>
      <c r="Q511" s="696" t="s">
        <v>390</v>
      </c>
      <c r="R511" s="700">
        <f>R512</f>
        <v>13305700</v>
      </c>
      <c r="S511" s="701">
        <f>S512</f>
        <v>6125137.1799999997</v>
      </c>
      <c r="T511" s="684">
        <f t="shared" si="34"/>
        <v>46.03393417858512</v>
      </c>
    </row>
    <row r="512" spans="1:20" s="4" customFormat="1" ht="34.5" customHeight="1" x14ac:dyDescent="0.2">
      <c r="A512" s="80"/>
      <c r="B512" s="44"/>
      <c r="C512" s="44"/>
      <c r="D512" s="45"/>
      <c r="E512" s="122"/>
      <c r="F512" s="744" t="s">
        <v>464</v>
      </c>
      <c r="G512" s="745"/>
      <c r="H512" s="699"/>
      <c r="I512" s="699"/>
      <c r="J512" s="699"/>
      <c r="K512" s="699">
        <v>4133</v>
      </c>
      <c r="L512" s="699"/>
      <c r="M512" s="699">
        <f>H512+I512+J512+K512+L512</f>
        <v>4133</v>
      </c>
      <c r="N512" s="699">
        <f>M512-H512</f>
        <v>4133</v>
      </c>
      <c r="O512" s="695" t="s">
        <v>334</v>
      </c>
      <c r="P512" s="695" t="s">
        <v>162</v>
      </c>
      <c r="Q512" s="696" t="s">
        <v>463</v>
      </c>
      <c r="R512" s="700">
        <v>13305700</v>
      </c>
      <c r="S512" s="701">
        <v>6125137.1799999997</v>
      </c>
      <c r="T512" s="684">
        <f t="shared" si="34"/>
        <v>46.03393417858512</v>
      </c>
    </row>
    <row r="513" spans="1:20" s="4" customFormat="1" ht="36.75" customHeight="1" x14ac:dyDescent="0.2">
      <c r="A513" s="80"/>
      <c r="B513" s="44"/>
      <c r="C513" s="44"/>
      <c r="D513" s="45"/>
      <c r="E513" s="122"/>
      <c r="F513" s="686" t="s">
        <v>393</v>
      </c>
      <c r="G513" s="687"/>
      <c r="H513" s="699"/>
      <c r="I513" s="699"/>
      <c r="J513" s="699"/>
      <c r="K513" s="699"/>
      <c r="L513" s="699"/>
      <c r="M513" s="699"/>
      <c r="N513" s="699"/>
      <c r="O513" s="695" t="s">
        <v>334</v>
      </c>
      <c r="P513" s="695" t="s">
        <v>162</v>
      </c>
      <c r="Q513" s="696" t="s">
        <v>392</v>
      </c>
      <c r="R513" s="700">
        <f>R514</f>
        <v>912500</v>
      </c>
      <c r="S513" s="701">
        <f>S514</f>
        <v>394443.57</v>
      </c>
      <c r="T513" s="684">
        <f t="shared" si="34"/>
        <v>43.226692602739725</v>
      </c>
    </row>
    <row r="514" spans="1:20" s="4" customFormat="1" ht="45.75" customHeight="1" x14ac:dyDescent="0.2">
      <c r="A514" s="80"/>
      <c r="B514" s="44"/>
      <c r="C514" s="44"/>
      <c r="D514" s="45"/>
      <c r="E514" s="122"/>
      <c r="F514" s="686" t="s">
        <v>462</v>
      </c>
      <c r="G514" s="687"/>
      <c r="H514" s="699"/>
      <c r="I514" s="699"/>
      <c r="J514" s="699"/>
      <c r="K514" s="699"/>
      <c r="L514" s="699"/>
      <c r="M514" s="699"/>
      <c r="N514" s="699"/>
      <c r="O514" s="695" t="s">
        <v>334</v>
      </c>
      <c r="P514" s="695" t="s">
        <v>162</v>
      </c>
      <c r="Q514" s="696" t="s">
        <v>461</v>
      </c>
      <c r="R514" s="700">
        <v>912500</v>
      </c>
      <c r="S514" s="701">
        <v>394443.57</v>
      </c>
      <c r="T514" s="684">
        <f t="shared" si="34"/>
        <v>43.226692602739725</v>
      </c>
    </row>
    <row r="515" spans="1:20" s="4" customFormat="1" ht="25.5" customHeight="1" x14ac:dyDescent="0.2">
      <c r="A515" s="80"/>
      <c r="B515" s="44"/>
      <c r="C515" s="44"/>
      <c r="D515" s="45"/>
      <c r="E515" s="122"/>
      <c r="F515" s="686" t="s">
        <v>395</v>
      </c>
      <c r="G515" s="687"/>
      <c r="H515" s="699"/>
      <c r="I515" s="699"/>
      <c r="J515" s="699"/>
      <c r="K515" s="699"/>
      <c r="L515" s="699"/>
      <c r="M515" s="699"/>
      <c r="N515" s="699"/>
      <c r="O515" s="695" t="s">
        <v>334</v>
      </c>
      <c r="P515" s="695" t="s">
        <v>162</v>
      </c>
      <c r="Q515" s="696" t="s">
        <v>396</v>
      </c>
      <c r="R515" s="700">
        <f>R516</f>
        <v>12600</v>
      </c>
      <c r="S515" s="701">
        <f>S516</f>
        <v>4267.5</v>
      </c>
      <c r="T515" s="684">
        <f t="shared" si="34"/>
        <v>33.86904761904762</v>
      </c>
    </row>
    <row r="516" spans="1:20" s="4" customFormat="1" ht="33" customHeight="1" x14ac:dyDescent="0.2">
      <c r="A516" s="80"/>
      <c r="B516" s="44"/>
      <c r="C516" s="44"/>
      <c r="D516" s="45"/>
      <c r="E516" s="122"/>
      <c r="F516" s="686" t="s">
        <v>467</v>
      </c>
      <c r="G516" s="687"/>
      <c r="H516" s="699"/>
      <c r="I516" s="699"/>
      <c r="J516" s="699"/>
      <c r="K516" s="699"/>
      <c r="L516" s="699"/>
      <c r="M516" s="699"/>
      <c r="N516" s="699"/>
      <c r="O516" s="695" t="s">
        <v>334</v>
      </c>
      <c r="P516" s="695" t="s">
        <v>162</v>
      </c>
      <c r="Q516" s="696" t="s">
        <v>468</v>
      </c>
      <c r="R516" s="700">
        <f>19600-7000</f>
        <v>12600</v>
      </c>
      <c r="S516" s="701">
        <v>4267.5</v>
      </c>
      <c r="T516" s="684">
        <f t="shared" si="34"/>
        <v>33.86904761904762</v>
      </c>
    </row>
    <row r="517" spans="1:20" s="54" customFormat="1" ht="35.25" customHeight="1" x14ac:dyDescent="0.2">
      <c r="A517" s="52" t="s">
        <v>294</v>
      </c>
      <c r="B517" s="643" t="s">
        <v>295</v>
      </c>
      <c r="C517" s="643"/>
      <c r="D517" s="53" t="s">
        <v>273</v>
      </c>
      <c r="E517" s="123"/>
      <c r="F517" s="662" t="s">
        <v>378</v>
      </c>
      <c r="G517" s="663"/>
      <c r="H517" s="664" t="e">
        <f>H484+#REF!+#REF!+H506</f>
        <v>#REF!</v>
      </c>
      <c r="I517" s="664" t="e">
        <f>I484+#REF!+#REF!+I506</f>
        <v>#REF!</v>
      </c>
      <c r="J517" s="664" t="e">
        <f>J484+#REF!+#REF!+J506</f>
        <v>#REF!</v>
      </c>
      <c r="K517" s="664" t="e">
        <f>K484+#REF!+#REF!+K506</f>
        <v>#REF!</v>
      </c>
      <c r="L517" s="664" t="e">
        <f>L484+#REF!+#REF!+L506</f>
        <v>#REF!</v>
      </c>
      <c r="M517" s="664" t="e">
        <f>M484+#REF!+#REF!+M506</f>
        <v>#REF!</v>
      </c>
      <c r="N517" s="664" t="e">
        <f>N484+#REF!+#REF!+N506</f>
        <v>#REF!</v>
      </c>
      <c r="O517" s="665" t="s">
        <v>273</v>
      </c>
      <c r="P517" s="665" t="s">
        <v>486</v>
      </c>
      <c r="Q517" s="666" t="s">
        <v>321</v>
      </c>
      <c r="R517" s="773">
        <f>R506+R484</f>
        <v>46331096.18</v>
      </c>
      <c r="S517" s="774">
        <f>S506+S484</f>
        <v>20974652.899999999</v>
      </c>
      <c r="T517" s="675">
        <f t="shared" si="34"/>
        <v>45.271220906390383</v>
      </c>
    </row>
    <row r="518" spans="1:20" s="54" customFormat="1" ht="21" customHeight="1" x14ac:dyDescent="0.2">
      <c r="A518" s="52"/>
      <c r="B518" s="644" t="s">
        <v>296</v>
      </c>
      <c r="C518" s="644"/>
      <c r="D518" s="53"/>
      <c r="E518" s="123"/>
      <c r="F518" s="662" t="s">
        <v>275</v>
      </c>
      <c r="G518" s="663"/>
      <c r="H518" s="664"/>
      <c r="I518" s="664"/>
      <c r="J518" s="664"/>
      <c r="K518" s="664"/>
      <c r="L518" s="664"/>
      <c r="M518" s="664"/>
      <c r="N518" s="664"/>
      <c r="O518" s="695"/>
      <c r="P518" s="876"/>
      <c r="Q518" s="696"/>
      <c r="R518" s="773"/>
      <c r="S518" s="774"/>
      <c r="T518" s="684"/>
    </row>
    <row r="519" spans="1:20" s="54" customFormat="1" ht="16.5" customHeight="1" x14ac:dyDescent="0.2">
      <c r="A519" s="91" t="s">
        <v>307</v>
      </c>
      <c r="B519" s="94" t="s">
        <v>275</v>
      </c>
      <c r="C519" s="95"/>
      <c r="D519" s="53" t="s">
        <v>276</v>
      </c>
      <c r="E519" s="123"/>
      <c r="F519" s="662" t="s">
        <v>415</v>
      </c>
      <c r="G519" s="663"/>
      <c r="H519" s="664"/>
      <c r="I519" s="664"/>
      <c r="J519" s="664"/>
      <c r="K519" s="664"/>
      <c r="L519" s="664"/>
      <c r="M519" s="699"/>
      <c r="N519" s="699">
        <f>M519-H519</f>
        <v>0</v>
      </c>
      <c r="O519" s="665" t="s">
        <v>277</v>
      </c>
      <c r="P519" s="665" t="s">
        <v>486</v>
      </c>
      <c r="Q519" s="666" t="s">
        <v>321</v>
      </c>
      <c r="R519" s="667">
        <f>R520</f>
        <v>2460000</v>
      </c>
      <c r="S519" s="668">
        <f>S520</f>
        <v>1244372.6599999999</v>
      </c>
      <c r="T519" s="675">
        <f t="shared" si="34"/>
        <v>50.58425447154471</v>
      </c>
    </row>
    <row r="520" spans="1:20" s="4" customFormat="1" ht="34.5" customHeight="1" x14ac:dyDescent="0.2">
      <c r="A520" s="96"/>
      <c r="B520" s="97"/>
      <c r="C520" s="98"/>
      <c r="D520" s="45"/>
      <c r="E520" s="122"/>
      <c r="F520" s="686" t="s">
        <v>425</v>
      </c>
      <c r="G520" s="772"/>
      <c r="H520" s="676"/>
      <c r="I520" s="664" t="e">
        <f>#REF!</f>
        <v>#REF!</v>
      </c>
      <c r="J520" s="664" t="e">
        <f>#REF!</f>
        <v>#REF!</v>
      </c>
      <c r="K520" s="664" t="e">
        <f>#REF!</f>
        <v>#REF!</v>
      </c>
      <c r="L520" s="664" t="e">
        <f>#REF!</f>
        <v>#REF!</v>
      </c>
      <c r="M520" s="664" t="e">
        <f>#REF!</f>
        <v>#REF!</v>
      </c>
      <c r="N520" s="664" t="e">
        <f>#REF!</f>
        <v>#REF!</v>
      </c>
      <c r="O520" s="695" t="s">
        <v>277</v>
      </c>
      <c r="P520" s="709" t="s">
        <v>484</v>
      </c>
      <c r="Q520" s="696" t="s">
        <v>321</v>
      </c>
      <c r="R520" s="697">
        <f>R521</f>
        <v>2460000</v>
      </c>
      <c r="S520" s="698">
        <f>S521</f>
        <v>1244372.6599999999</v>
      </c>
      <c r="T520" s="684">
        <f t="shared" si="34"/>
        <v>50.58425447154471</v>
      </c>
    </row>
    <row r="521" spans="1:20" s="4" customFormat="1" ht="35.25" customHeight="1" x14ac:dyDescent="0.2">
      <c r="A521" s="96"/>
      <c r="B521" s="97"/>
      <c r="C521" s="98"/>
      <c r="D521" s="45"/>
      <c r="E521" s="122"/>
      <c r="F521" s="676" t="s">
        <v>426</v>
      </c>
      <c r="G521" s="677"/>
      <c r="H521" s="678"/>
      <c r="I521" s="699"/>
      <c r="J521" s="699"/>
      <c r="K521" s="699"/>
      <c r="L521" s="699"/>
      <c r="M521" s="699"/>
      <c r="N521" s="699"/>
      <c r="O521" s="695" t="s">
        <v>277</v>
      </c>
      <c r="P521" s="709" t="s">
        <v>485</v>
      </c>
      <c r="Q521" s="696" t="s">
        <v>321</v>
      </c>
      <c r="R521" s="697">
        <f>R523</f>
        <v>2460000</v>
      </c>
      <c r="S521" s="698">
        <f>S523</f>
        <v>1244372.6599999999</v>
      </c>
      <c r="T521" s="684">
        <f t="shared" si="34"/>
        <v>50.58425447154471</v>
      </c>
    </row>
    <row r="522" spans="1:20" s="4" customFormat="1" ht="52.5" customHeight="1" x14ac:dyDescent="0.2">
      <c r="A522" s="96"/>
      <c r="B522" s="97"/>
      <c r="C522" s="98"/>
      <c r="D522" s="45"/>
      <c r="E522" s="122"/>
      <c r="F522" s="686" t="s">
        <v>226</v>
      </c>
      <c r="G522" s="687"/>
      <c r="H522" s="678"/>
      <c r="I522" s="699"/>
      <c r="J522" s="699"/>
      <c r="K522" s="699"/>
      <c r="L522" s="699"/>
      <c r="M522" s="699"/>
      <c r="N522" s="699"/>
      <c r="O522" s="695" t="s">
        <v>277</v>
      </c>
      <c r="P522" s="709" t="s">
        <v>39</v>
      </c>
      <c r="Q522" s="696" t="s">
        <v>321</v>
      </c>
      <c r="R522" s="697">
        <f>R524</f>
        <v>2460000</v>
      </c>
      <c r="S522" s="698">
        <f>S524</f>
        <v>1244372.6599999999</v>
      </c>
      <c r="T522" s="684">
        <f t="shared" si="34"/>
        <v>50.58425447154471</v>
      </c>
    </row>
    <row r="523" spans="1:20" s="4" customFormat="1" ht="39" customHeight="1" x14ac:dyDescent="0.2">
      <c r="A523" s="96"/>
      <c r="B523" s="97"/>
      <c r="C523" s="98"/>
      <c r="D523" s="45"/>
      <c r="E523" s="122"/>
      <c r="F523" s="716" t="s">
        <v>258</v>
      </c>
      <c r="G523" s="758"/>
      <c r="H523" s="699"/>
      <c r="I523" s="699"/>
      <c r="J523" s="699"/>
      <c r="K523" s="699"/>
      <c r="L523" s="699"/>
      <c r="M523" s="699"/>
      <c r="N523" s="699"/>
      <c r="O523" s="695" t="s">
        <v>277</v>
      </c>
      <c r="P523" s="695" t="s">
        <v>163</v>
      </c>
      <c r="Q523" s="696" t="s">
        <v>321</v>
      </c>
      <c r="R523" s="697">
        <f>R524</f>
        <v>2460000</v>
      </c>
      <c r="S523" s="698">
        <f>S524</f>
        <v>1244372.6599999999</v>
      </c>
      <c r="T523" s="684">
        <f t="shared" si="34"/>
        <v>50.58425447154471</v>
      </c>
    </row>
    <row r="524" spans="1:20" s="4" customFormat="1" ht="36" customHeight="1" x14ac:dyDescent="0.2">
      <c r="A524" s="96"/>
      <c r="B524" s="97"/>
      <c r="C524" s="98"/>
      <c r="D524" s="45"/>
      <c r="E524" s="122"/>
      <c r="F524" s="716" t="s">
        <v>257</v>
      </c>
      <c r="G524" s="758"/>
      <c r="H524" s="699"/>
      <c r="I524" s="699"/>
      <c r="J524" s="699"/>
      <c r="K524" s="699"/>
      <c r="L524" s="699"/>
      <c r="M524" s="699"/>
      <c r="N524" s="699"/>
      <c r="O524" s="695" t="s">
        <v>277</v>
      </c>
      <c r="P524" s="695" t="s">
        <v>163</v>
      </c>
      <c r="Q524" s="696" t="s">
        <v>410</v>
      </c>
      <c r="R524" s="697">
        <f>R525</f>
        <v>2460000</v>
      </c>
      <c r="S524" s="698">
        <f>S525</f>
        <v>1244372.6599999999</v>
      </c>
      <c r="T524" s="684">
        <f t="shared" si="34"/>
        <v>50.58425447154471</v>
      </c>
    </row>
    <row r="525" spans="1:20" s="4" customFormat="1" ht="45.75" customHeight="1" x14ac:dyDescent="0.2">
      <c r="A525" s="83"/>
      <c r="B525" s="86"/>
      <c r="C525" s="85"/>
      <c r="D525" s="45"/>
      <c r="E525" s="122"/>
      <c r="F525" s="686" t="s">
        <v>476</v>
      </c>
      <c r="G525" s="687"/>
      <c r="H525" s="699"/>
      <c r="I525" s="699"/>
      <c r="J525" s="699"/>
      <c r="K525" s="699"/>
      <c r="L525" s="699"/>
      <c r="M525" s="699"/>
      <c r="N525" s="699"/>
      <c r="O525" s="695" t="s">
        <v>277</v>
      </c>
      <c r="P525" s="695" t="s">
        <v>163</v>
      </c>
      <c r="Q525" s="696" t="s">
        <v>475</v>
      </c>
      <c r="R525" s="700">
        <v>2460000</v>
      </c>
      <c r="S525" s="701">
        <v>1244372.6599999999</v>
      </c>
      <c r="T525" s="684">
        <f t="shared" si="34"/>
        <v>50.58425447154471</v>
      </c>
    </row>
    <row r="526" spans="1:20" s="4" customFormat="1" ht="27" customHeight="1" x14ac:dyDescent="0.2">
      <c r="A526" s="83"/>
      <c r="B526" s="86"/>
      <c r="C526" s="85"/>
      <c r="D526" s="45"/>
      <c r="E526" s="122"/>
      <c r="F526" s="810" t="s">
        <v>416</v>
      </c>
      <c r="G526" s="811"/>
      <c r="H526" s="664"/>
      <c r="I526" s="664"/>
      <c r="J526" s="664"/>
      <c r="K526" s="664"/>
      <c r="L526" s="664"/>
      <c r="M526" s="664"/>
      <c r="N526" s="664"/>
      <c r="O526" s="665" t="s">
        <v>417</v>
      </c>
      <c r="P526" s="665" t="s">
        <v>486</v>
      </c>
      <c r="Q526" s="666" t="s">
        <v>321</v>
      </c>
      <c r="R526" s="667">
        <f>R527+R533</f>
        <v>5323232</v>
      </c>
      <c r="S526" s="668">
        <f>S527+S533</f>
        <v>2181527.19</v>
      </c>
      <c r="T526" s="675">
        <f t="shared" ref="T526:T589" si="36">S526/R526*100</f>
        <v>40.981253306262062</v>
      </c>
    </row>
    <row r="527" spans="1:20" s="4" customFormat="1" ht="51" customHeight="1" x14ac:dyDescent="0.2">
      <c r="A527" s="83"/>
      <c r="B527" s="86"/>
      <c r="C527" s="85"/>
      <c r="D527" s="45"/>
      <c r="E527" s="122"/>
      <c r="F527" s="686" t="s">
        <v>27</v>
      </c>
      <c r="G527" s="687"/>
      <c r="H527" s="699"/>
      <c r="I527" s="699"/>
      <c r="J527" s="699"/>
      <c r="K527" s="699"/>
      <c r="L527" s="699"/>
      <c r="M527" s="699"/>
      <c r="N527" s="699"/>
      <c r="O527" s="695" t="s">
        <v>417</v>
      </c>
      <c r="P527" s="695" t="s">
        <v>26</v>
      </c>
      <c r="Q527" s="696" t="s">
        <v>321</v>
      </c>
      <c r="R527" s="700">
        <f>R528</f>
        <v>3305232</v>
      </c>
      <c r="S527" s="701">
        <f>S528</f>
        <v>826308</v>
      </c>
      <c r="T527" s="684">
        <f t="shared" si="36"/>
        <v>25</v>
      </c>
    </row>
    <row r="528" spans="1:20" s="4" customFormat="1" ht="38.25" customHeight="1" x14ac:dyDescent="0.2">
      <c r="A528" s="83"/>
      <c r="B528" s="86"/>
      <c r="C528" s="85"/>
      <c r="D528" s="45"/>
      <c r="E528" s="122"/>
      <c r="F528" s="720" t="s">
        <v>183</v>
      </c>
      <c r="G528" s="843"/>
      <c r="H528" s="699"/>
      <c r="I528" s="699"/>
      <c r="J528" s="699"/>
      <c r="K528" s="699"/>
      <c r="L528" s="699"/>
      <c r="M528" s="699"/>
      <c r="N528" s="699"/>
      <c r="O528" s="695" t="s">
        <v>417</v>
      </c>
      <c r="P528" s="695" t="s">
        <v>25</v>
      </c>
      <c r="Q528" s="696" t="s">
        <v>321</v>
      </c>
      <c r="R528" s="700">
        <f>R531</f>
        <v>3305232</v>
      </c>
      <c r="S528" s="701">
        <f>S531</f>
        <v>826308</v>
      </c>
      <c r="T528" s="684">
        <f t="shared" si="36"/>
        <v>25</v>
      </c>
    </row>
    <row r="529" spans="1:20" s="4" customFormat="1" ht="49.5" customHeight="1" x14ac:dyDescent="0.2">
      <c r="A529" s="83"/>
      <c r="B529" s="86"/>
      <c r="C529" s="85"/>
      <c r="D529" s="45"/>
      <c r="E529" s="122"/>
      <c r="F529" s="887" t="s">
        <v>164</v>
      </c>
      <c r="G529" s="888"/>
      <c r="H529" s="699"/>
      <c r="I529" s="699"/>
      <c r="J529" s="699"/>
      <c r="K529" s="699"/>
      <c r="L529" s="699"/>
      <c r="M529" s="699"/>
      <c r="N529" s="699"/>
      <c r="O529" s="695" t="s">
        <v>417</v>
      </c>
      <c r="P529" s="695" t="s">
        <v>24</v>
      </c>
      <c r="Q529" s="696" t="s">
        <v>321</v>
      </c>
      <c r="R529" s="700">
        <f t="shared" ref="R529:S531" si="37">R530</f>
        <v>3305232</v>
      </c>
      <c r="S529" s="701">
        <f t="shared" si="37"/>
        <v>826308</v>
      </c>
      <c r="T529" s="684">
        <f t="shared" si="36"/>
        <v>25</v>
      </c>
    </row>
    <row r="530" spans="1:20" s="4" customFormat="1" ht="47.25" customHeight="1" x14ac:dyDescent="0.2">
      <c r="A530" s="83"/>
      <c r="B530" s="86"/>
      <c r="C530" s="85"/>
      <c r="D530" s="45"/>
      <c r="E530" s="122"/>
      <c r="F530" s="812" t="s">
        <v>136</v>
      </c>
      <c r="G530" s="827"/>
      <c r="H530" s="699"/>
      <c r="I530" s="699"/>
      <c r="J530" s="699"/>
      <c r="K530" s="699"/>
      <c r="L530" s="699"/>
      <c r="M530" s="699"/>
      <c r="N530" s="699"/>
      <c r="O530" s="695" t="s">
        <v>417</v>
      </c>
      <c r="P530" s="695" t="s">
        <v>23</v>
      </c>
      <c r="Q530" s="696" t="s">
        <v>321</v>
      </c>
      <c r="R530" s="700">
        <f t="shared" si="37"/>
        <v>3305232</v>
      </c>
      <c r="S530" s="701">
        <f t="shared" si="37"/>
        <v>826308</v>
      </c>
      <c r="T530" s="684">
        <f t="shared" si="36"/>
        <v>25</v>
      </c>
    </row>
    <row r="531" spans="1:20" s="4" customFormat="1" ht="35.25" customHeight="1" x14ac:dyDescent="0.2">
      <c r="A531" s="83"/>
      <c r="B531" s="86"/>
      <c r="C531" s="85"/>
      <c r="D531" s="45"/>
      <c r="E531" s="122"/>
      <c r="F531" s="716" t="s">
        <v>257</v>
      </c>
      <c r="G531" s="758"/>
      <c r="H531" s="699"/>
      <c r="I531" s="699"/>
      <c r="J531" s="699"/>
      <c r="K531" s="699"/>
      <c r="L531" s="699"/>
      <c r="M531" s="699"/>
      <c r="N531" s="699"/>
      <c r="O531" s="695" t="s">
        <v>417</v>
      </c>
      <c r="P531" s="695" t="s">
        <v>23</v>
      </c>
      <c r="Q531" s="696" t="s">
        <v>410</v>
      </c>
      <c r="R531" s="700">
        <f t="shared" si="37"/>
        <v>3305232</v>
      </c>
      <c r="S531" s="701">
        <f t="shared" si="37"/>
        <v>826308</v>
      </c>
      <c r="T531" s="684">
        <f t="shared" si="36"/>
        <v>25</v>
      </c>
    </row>
    <row r="532" spans="1:20" s="4" customFormat="1" ht="56.25" customHeight="1" x14ac:dyDescent="0.2">
      <c r="A532" s="83"/>
      <c r="B532" s="86"/>
      <c r="C532" s="85"/>
      <c r="D532" s="45"/>
      <c r="E532" s="122"/>
      <c r="F532" s="686" t="s">
        <v>476</v>
      </c>
      <c r="G532" s="687"/>
      <c r="H532" s="699"/>
      <c r="I532" s="699"/>
      <c r="J532" s="699"/>
      <c r="K532" s="699"/>
      <c r="L532" s="699"/>
      <c r="M532" s="699"/>
      <c r="N532" s="699"/>
      <c r="O532" s="695" t="s">
        <v>417</v>
      </c>
      <c r="P532" s="695" t="s">
        <v>23</v>
      </c>
      <c r="Q532" s="696" t="s">
        <v>475</v>
      </c>
      <c r="R532" s="700">
        <v>3305232</v>
      </c>
      <c r="S532" s="701">
        <v>826308</v>
      </c>
      <c r="T532" s="684">
        <f t="shared" si="36"/>
        <v>25</v>
      </c>
    </row>
    <row r="533" spans="1:20" s="4" customFormat="1" ht="32.25" customHeight="1" x14ac:dyDescent="0.2">
      <c r="A533" s="83"/>
      <c r="B533" s="86"/>
      <c r="C533" s="85"/>
      <c r="D533" s="45"/>
      <c r="E533" s="122"/>
      <c r="F533" s="707" t="s">
        <v>416</v>
      </c>
      <c r="G533" s="708"/>
      <c r="H533" s="697"/>
      <c r="I533" s="699"/>
      <c r="J533" s="699"/>
      <c r="K533" s="699"/>
      <c r="L533" s="699"/>
      <c r="M533" s="699"/>
      <c r="N533" s="699"/>
      <c r="O533" s="709" t="s">
        <v>417</v>
      </c>
      <c r="P533" s="709" t="s">
        <v>502</v>
      </c>
      <c r="Q533" s="710" t="s">
        <v>321</v>
      </c>
      <c r="R533" s="889">
        <f t="shared" ref="R533:S538" si="38">R534</f>
        <v>2018000</v>
      </c>
      <c r="S533" s="890">
        <f t="shared" si="38"/>
        <v>1355219.19</v>
      </c>
      <c r="T533" s="684">
        <f t="shared" si="36"/>
        <v>67.156550545094149</v>
      </c>
    </row>
    <row r="534" spans="1:20" s="4" customFormat="1" ht="41.25" customHeight="1" x14ac:dyDescent="0.2">
      <c r="A534" s="83"/>
      <c r="B534" s="86"/>
      <c r="C534" s="85"/>
      <c r="D534" s="45"/>
      <c r="E534" s="122"/>
      <c r="F534" s="707" t="s">
        <v>425</v>
      </c>
      <c r="G534" s="707"/>
      <c r="H534" s="707"/>
      <c r="I534" s="699"/>
      <c r="J534" s="699"/>
      <c r="K534" s="699"/>
      <c r="L534" s="699"/>
      <c r="M534" s="699"/>
      <c r="N534" s="699"/>
      <c r="O534" s="709" t="s">
        <v>417</v>
      </c>
      <c r="P534" s="709" t="s">
        <v>484</v>
      </c>
      <c r="Q534" s="710" t="s">
        <v>321</v>
      </c>
      <c r="R534" s="889">
        <f t="shared" si="38"/>
        <v>2018000</v>
      </c>
      <c r="S534" s="890">
        <f t="shared" si="38"/>
        <v>1355219.19</v>
      </c>
      <c r="T534" s="684">
        <f t="shared" si="36"/>
        <v>67.156550545094149</v>
      </c>
    </row>
    <row r="535" spans="1:20" s="4" customFormat="1" ht="39" customHeight="1" x14ac:dyDescent="0.2">
      <c r="A535" s="83"/>
      <c r="B535" s="86"/>
      <c r="C535" s="85"/>
      <c r="D535" s="45"/>
      <c r="E535" s="122"/>
      <c r="F535" s="707" t="s">
        <v>426</v>
      </c>
      <c r="G535" s="707"/>
      <c r="H535" s="682"/>
      <c r="I535" s="699"/>
      <c r="J535" s="699"/>
      <c r="K535" s="699"/>
      <c r="L535" s="699"/>
      <c r="M535" s="699"/>
      <c r="N535" s="699"/>
      <c r="O535" s="709" t="s">
        <v>417</v>
      </c>
      <c r="P535" s="709" t="s">
        <v>485</v>
      </c>
      <c r="Q535" s="710" t="s">
        <v>321</v>
      </c>
      <c r="R535" s="889">
        <f>R536+R543</f>
        <v>2018000</v>
      </c>
      <c r="S535" s="890">
        <f>S536+S543</f>
        <v>1355219.19</v>
      </c>
      <c r="T535" s="684">
        <f t="shared" si="36"/>
        <v>67.156550545094149</v>
      </c>
    </row>
    <row r="536" spans="1:20" s="4" customFormat="1" ht="56.25" customHeight="1" x14ac:dyDescent="0.2">
      <c r="A536" s="83"/>
      <c r="B536" s="86"/>
      <c r="C536" s="85"/>
      <c r="D536" s="45"/>
      <c r="E536" s="122"/>
      <c r="F536" s="707" t="s">
        <v>230</v>
      </c>
      <c r="G536" s="761"/>
      <c r="H536" s="697"/>
      <c r="I536" s="699"/>
      <c r="J536" s="699"/>
      <c r="K536" s="699"/>
      <c r="L536" s="699"/>
      <c r="M536" s="699"/>
      <c r="N536" s="699"/>
      <c r="O536" s="709" t="s">
        <v>417</v>
      </c>
      <c r="P536" s="709" t="s">
        <v>39</v>
      </c>
      <c r="Q536" s="710" t="s">
        <v>321</v>
      </c>
      <c r="R536" s="889">
        <f t="shared" si="38"/>
        <v>30000</v>
      </c>
      <c r="S536" s="890">
        <f t="shared" si="38"/>
        <v>30000</v>
      </c>
      <c r="T536" s="684">
        <f t="shared" si="36"/>
        <v>100</v>
      </c>
    </row>
    <row r="537" spans="1:20" s="4" customFormat="1" ht="47.25" customHeight="1" x14ac:dyDescent="0.2">
      <c r="A537" s="83"/>
      <c r="B537" s="86"/>
      <c r="C537" s="85"/>
      <c r="D537" s="45"/>
      <c r="E537" s="122"/>
      <c r="F537" s="707" t="s">
        <v>60</v>
      </c>
      <c r="G537" s="761"/>
      <c r="H537" s="697"/>
      <c r="I537" s="699"/>
      <c r="J537" s="699"/>
      <c r="K537" s="699"/>
      <c r="L537" s="699"/>
      <c r="M537" s="699"/>
      <c r="N537" s="699"/>
      <c r="O537" s="709" t="s">
        <v>417</v>
      </c>
      <c r="P537" s="709" t="s">
        <v>61</v>
      </c>
      <c r="Q537" s="710" t="s">
        <v>321</v>
      </c>
      <c r="R537" s="889">
        <f t="shared" si="38"/>
        <v>30000</v>
      </c>
      <c r="S537" s="890">
        <f t="shared" si="38"/>
        <v>30000</v>
      </c>
      <c r="T537" s="684">
        <f t="shared" si="36"/>
        <v>100</v>
      </c>
    </row>
    <row r="538" spans="1:20" s="4" customFormat="1" ht="36" customHeight="1" x14ac:dyDescent="0.2">
      <c r="A538" s="83"/>
      <c r="B538" s="86"/>
      <c r="C538" s="85"/>
      <c r="D538" s="45"/>
      <c r="E538" s="122"/>
      <c r="F538" s="707" t="s">
        <v>257</v>
      </c>
      <c r="G538" s="708"/>
      <c r="H538" s="697"/>
      <c r="I538" s="699"/>
      <c r="J538" s="699"/>
      <c r="K538" s="699"/>
      <c r="L538" s="699"/>
      <c r="M538" s="699"/>
      <c r="N538" s="699"/>
      <c r="O538" s="709" t="s">
        <v>417</v>
      </c>
      <c r="P538" s="709" t="s">
        <v>61</v>
      </c>
      <c r="Q538" s="710" t="s">
        <v>410</v>
      </c>
      <c r="R538" s="889">
        <f t="shared" si="38"/>
        <v>30000</v>
      </c>
      <c r="S538" s="890">
        <f t="shared" si="38"/>
        <v>30000</v>
      </c>
      <c r="T538" s="684">
        <f t="shared" si="36"/>
        <v>100</v>
      </c>
    </row>
    <row r="539" spans="1:20" s="4" customFormat="1" ht="46.5" customHeight="1" x14ac:dyDescent="0.2">
      <c r="A539" s="83"/>
      <c r="B539" s="86"/>
      <c r="C539" s="85"/>
      <c r="D539" s="45"/>
      <c r="E539" s="122"/>
      <c r="F539" s="707" t="s">
        <v>476</v>
      </c>
      <c r="G539" s="708"/>
      <c r="H539" s="697"/>
      <c r="I539" s="699"/>
      <c r="J539" s="699"/>
      <c r="K539" s="699"/>
      <c r="L539" s="699"/>
      <c r="M539" s="699"/>
      <c r="N539" s="699"/>
      <c r="O539" s="709" t="s">
        <v>417</v>
      </c>
      <c r="P539" s="709" t="s">
        <v>61</v>
      </c>
      <c r="Q539" s="710" t="s">
        <v>475</v>
      </c>
      <c r="R539" s="889">
        <v>30000</v>
      </c>
      <c r="S539" s="890">
        <v>30000</v>
      </c>
      <c r="T539" s="684">
        <f t="shared" si="36"/>
        <v>100</v>
      </c>
    </row>
    <row r="540" spans="1:20" s="4" customFormat="1" ht="49.5" customHeight="1" x14ac:dyDescent="0.2">
      <c r="A540" s="83"/>
      <c r="B540" s="86"/>
      <c r="C540" s="85"/>
      <c r="D540" s="45"/>
      <c r="E540" s="122"/>
      <c r="F540" s="785" t="s">
        <v>29</v>
      </c>
      <c r="G540" s="841"/>
      <c r="H540" s="718"/>
      <c r="I540" s="699"/>
      <c r="J540" s="699"/>
      <c r="K540" s="699"/>
      <c r="L540" s="699"/>
      <c r="M540" s="699"/>
      <c r="N540" s="699"/>
      <c r="O540" s="709" t="s">
        <v>417</v>
      </c>
      <c r="P540" s="709" t="s">
        <v>516</v>
      </c>
      <c r="Q540" s="710" t="s">
        <v>321</v>
      </c>
      <c r="R540" s="889">
        <f>R541</f>
        <v>1988000</v>
      </c>
      <c r="S540" s="890">
        <f>S541</f>
        <v>1325219.19</v>
      </c>
      <c r="T540" s="684">
        <f t="shared" si="36"/>
        <v>66.660925050301813</v>
      </c>
    </row>
    <row r="541" spans="1:20" s="4" customFormat="1" ht="48" customHeight="1" x14ac:dyDescent="0.2">
      <c r="A541" s="83"/>
      <c r="B541" s="86"/>
      <c r="C541" s="85"/>
      <c r="D541" s="45"/>
      <c r="E541" s="122"/>
      <c r="F541" s="785" t="s">
        <v>30</v>
      </c>
      <c r="G541" s="841"/>
      <c r="H541" s="718"/>
      <c r="I541" s="699"/>
      <c r="J541" s="699"/>
      <c r="K541" s="699"/>
      <c r="L541" s="699"/>
      <c r="M541" s="699"/>
      <c r="N541" s="699"/>
      <c r="O541" s="709" t="s">
        <v>417</v>
      </c>
      <c r="P541" s="709" t="s">
        <v>517</v>
      </c>
      <c r="Q541" s="710" t="s">
        <v>321</v>
      </c>
      <c r="R541" s="889">
        <f>R542</f>
        <v>1988000</v>
      </c>
      <c r="S541" s="890">
        <f>S542</f>
        <v>1325219.19</v>
      </c>
      <c r="T541" s="684">
        <f t="shared" si="36"/>
        <v>66.660925050301813</v>
      </c>
    </row>
    <row r="542" spans="1:20" s="4" customFormat="1" ht="47.25" customHeight="1" x14ac:dyDescent="0.2">
      <c r="A542" s="83"/>
      <c r="B542" s="86"/>
      <c r="C542" s="85"/>
      <c r="D542" s="45"/>
      <c r="E542" s="122"/>
      <c r="F542" s="707" t="s">
        <v>31</v>
      </c>
      <c r="G542" s="761"/>
      <c r="H542" s="718"/>
      <c r="I542" s="699"/>
      <c r="J542" s="699"/>
      <c r="K542" s="699"/>
      <c r="L542" s="699"/>
      <c r="M542" s="699"/>
      <c r="N542" s="699"/>
      <c r="O542" s="709" t="s">
        <v>417</v>
      </c>
      <c r="P542" s="709" t="s">
        <v>177</v>
      </c>
      <c r="Q542" s="710" t="s">
        <v>321</v>
      </c>
      <c r="R542" s="889">
        <f t="shared" ref="R542:S544" si="39">R543</f>
        <v>1988000</v>
      </c>
      <c r="S542" s="890">
        <f t="shared" si="39"/>
        <v>1325219.19</v>
      </c>
      <c r="T542" s="684">
        <f t="shared" si="36"/>
        <v>66.660925050301813</v>
      </c>
    </row>
    <row r="543" spans="1:20" s="4" customFormat="1" ht="130.5" customHeight="1" x14ac:dyDescent="0.2">
      <c r="A543" s="83"/>
      <c r="B543" s="86"/>
      <c r="C543" s="85"/>
      <c r="D543" s="45"/>
      <c r="E543" s="122"/>
      <c r="F543" s="785" t="s">
        <v>141</v>
      </c>
      <c r="G543" s="891"/>
      <c r="H543" s="718"/>
      <c r="I543" s="699"/>
      <c r="J543" s="699"/>
      <c r="K543" s="699"/>
      <c r="L543" s="699"/>
      <c r="M543" s="699"/>
      <c r="N543" s="699"/>
      <c r="O543" s="709" t="s">
        <v>417</v>
      </c>
      <c r="P543" s="709" t="s">
        <v>28</v>
      </c>
      <c r="Q543" s="710" t="s">
        <v>321</v>
      </c>
      <c r="R543" s="889">
        <f t="shared" si="39"/>
        <v>1988000</v>
      </c>
      <c r="S543" s="890">
        <f t="shared" si="39"/>
        <v>1325219.19</v>
      </c>
      <c r="T543" s="684">
        <f t="shared" si="36"/>
        <v>66.660925050301813</v>
      </c>
    </row>
    <row r="544" spans="1:20" s="4" customFormat="1" ht="33.75" customHeight="1" x14ac:dyDescent="0.2">
      <c r="A544" s="83"/>
      <c r="B544" s="86"/>
      <c r="C544" s="85"/>
      <c r="D544" s="45"/>
      <c r="E544" s="122"/>
      <c r="F544" s="707" t="s">
        <v>257</v>
      </c>
      <c r="G544" s="708"/>
      <c r="H544" s="718"/>
      <c r="I544" s="699"/>
      <c r="J544" s="699"/>
      <c r="K544" s="699"/>
      <c r="L544" s="699"/>
      <c r="M544" s="699"/>
      <c r="N544" s="699"/>
      <c r="O544" s="709" t="s">
        <v>417</v>
      </c>
      <c r="P544" s="709" t="s">
        <v>28</v>
      </c>
      <c r="Q544" s="710" t="s">
        <v>410</v>
      </c>
      <c r="R544" s="889">
        <f t="shared" si="39"/>
        <v>1988000</v>
      </c>
      <c r="S544" s="890">
        <f t="shared" si="39"/>
        <v>1325219.19</v>
      </c>
      <c r="T544" s="684">
        <f t="shared" si="36"/>
        <v>66.660925050301813</v>
      </c>
    </row>
    <row r="545" spans="1:20" s="4" customFormat="1" ht="46.5" customHeight="1" x14ac:dyDescent="0.2">
      <c r="A545" s="83"/>
      <c r="B545" s="86"/>
      <c r="C545" s="85"/>
      <c r="D545" s="45"/>
      <c r="E545" s="122"/>
      <c r="F545" s="707" t="s">
        <v>476</v>
      </c>
      <c r="G545" s="708"/>
      <c r="H545" s="718"/>
      <c r="I545" s="699"/>
      <c r="J545" s="699"/>
      <c r="K545" s="699"/>
      <c r="L545" s="699"/>
      <c r="M545" s="699"/>
      <c r="N545" s="699"/>
      <c r="O545" s="709" t="s">
        <v>417</v>
      </c>
      <c r="P545" s="709" t="s">
        <v>28</v>
      </c>
      <c r="Q545" s="710" t="s">
        <v>475</v>
      </c>
      <c r="R545" s="889">
        <v>1988000</v>
      </c>
      <c r="S545" s="890">
        <v>1325219.19</v>
      </c>
      <c r="T545" s="684">
        <f t="shared" si="36"/>
        <v>66.660925050301813</v>
      </c>
    </row>
    <row r="546" spans="1:20" s="4" customFormat="1" ht="23.25" customHeight="1" x14ac:dyDescent="0.2">
      <c r="A546" s="83"/>
      <c r="B546" s="86"/>
      <c r="C546" s="85"/>
      <c r="D546" s="45"/>
      <c r="E546" s="122"/>
      <c r="F546" s="775" t="s">
        <v>418</v>
      </c>
      <c r="G546" s="776"/>
      <c r="H546" s="664"/>
      <c r="I546" s="664"/>
      <c r="J546" s="664"/>
      <c r="K546" s="664"/>
      <c r="L546" s="664"/>
      <c r="M546" s="664"/>
      <c r="N546" s="664"/>
      <c r="O546" s="665" t="s">
        <v>298</v>
      </c>
      <c r="P546" s="802" t="s">
        <v>486</v>
      </c>
      <c r="Q546" s="803" t="s">
        <v>321</v>
      </c>
      <c r="R546" s="667">
        <f>R548+R556</f>
        <v>27414052.59</v>
      </c>
      <c r="S546" s="668">
        <f>S548+S556</f>
        <v>15134400</v>
      </c>
      <c r="T546" s="675">
        <f t="shared" si="36"/>
        <v>55.206722721180853</v>
      </c>
    </row>
    <row r="547" spans="1:20" s="4" customFormat="1" ht="46.5" customHeight="1" x14ac:dyDescent="0.2">
      <c r="A547" s="83"/>
      <c r="B547" s="86"/>
      <c r="C547" s="85"/>
      <c r="D547" s="45"/>
      <c r="E547" s="122"/>
      <c r="F547" s="690" t="s">
        <v>216</v>
      </c>
      <c r="G547" s="821"/>
      <c r="H547" s="664"/>
      <c r="I547" s="664"/>
      <c r="J547" s="664"/>
      <c r="K547" s="664"/>
      <c r="L547" s="664"/>
      <c r="M547" s="664"/>
      <c r="N547" s="664"/>
      <c r="O547" s="695" t="s">
        <v>298</v>
      </c>
      <c r="P547" s="695" t="s">
        <v>516</v>
      </c>
      <c r="Q547" s="696" t="s">
        <v>321</v>
      </c>
      <c r="R547" s="700">
        <f t="shared" ref="R547:S550" si="40">R548</f>
        <v>7224000</v>
      </c>
      <c r="S547" s="701">
        <f t="shared" si="40"/>
        <v>3330000</v>
      </c>
      <c r="T547" s="684">
        <f t="shared" si="36"/>
        <v>46.096345514950166</v>
      </c>
    </row>
    <row r="548" spans="1:20" s="4" customFormat="1" ht="46.5" customHeight="1" x14ac:dyDescent="0.2">
      <c r="A548" s="83"/>
      <c r="B548" s="86"/>
      <c r="C548" s="85"/>
      <c r="D548" s="45"/>
      <c r="E548" s="122"/>
      <c r="F548" s="690" t="s">
        <v>246</v>
      </c>
      <c r="G548" s="821"/>
      <c r="H548" s="699"/>
      <c r="I548" s="699"/>
      <c r="J548" s="699"/>
      <c r="K548" s="699"/>
      <c r="L548" s="699"/>
      <c r="M548" s="699"/>
      <c r="N548" s="699"/>
      <c r="O548" s="695" t="s">
        <v>298</v>
      </c>
      <c r="P548" s="695" t="s">
        <v>515</v>
      </c>
      <c r="Q548" s="696" t="s">
        <v>321</v>
      </c>
      <c r="R548" s="700">
        <f>R550</f>
        <v>7224000</v>
      </c>
      <c r="S548" s="701">
        <f>S550</f>
        <v>3330000</v>
      </c>
      <c r="T548" s="684">
        <f t="shared" si="36"/>
        <v>46.096345514950166</v>
      </c>
    </row>
    <row r="549" spans="1:20" s="4" customFormat="1" ht="47.25" customHeight="1" x14ac:dyDescent="0.2">
      <c r="A549" s="83"/>
      <c r="B549" s="86"/>
      <c r="C549" s="85"/>
      <c r="D549" s="45"/>
      <c r="E549" s="122"/>
      <c r="F549" s="690" t="s">
        <v>209</v>
      </c>
      <c r="G549" s="814"/>
      <c r="H549" s="699"/>
      <c r="I549" s="699"/>
      <c r="J549" s="699"/>
      <c r="K549" s="699"/>
      <c r="L549" s="699"/>
      <c r="M549" s="699"/>
      <c r="N549" s="699"/>
      <c r="O549" s="695" t="s">
        <v>298</v>
      </c>
      <c r="P549" s="695" t="s">
        <v>166</v>
      </c>
      <c r="Q549" s="696" t="s">
        <v>321</v>
      </c>
      <c r="R549" s="700">
        <f>R550</f>
        <v>7224000</v>
      </c>
      <c r="S549" s="701">
        <f>S550</f>
        <v>3330000</v>
      </c>
      <c r="T549" s="684">
        <f t="shared" si="36"/>
        <v>46.096345514950166</v>
      </c>
    </row>
    <row r="550" spans="1:20" s="4" customFormat="1" ht="109.5" customHeight="1" x14ac:dyDescent="0.2">
      <c r="A550" s="83"/>
      <c r="B550" s="86"/>
      <c r="C550" s="85"/>
      <c r="D550" s="45"/>
      <c r="E550" s="122"/>
      <c r="F550" s="677" t="s">
        <v>144</v>
      </c>
      <c r="G550" s="677"/>
      <c r="H550" s="699"/>
      <c r="I550" s="699"/>
      <c r="J550" s="699"/>
      <c r="K550" s="699"/>
      <c r="L550" s="699"/>
      <c r="M550" s="699"/>
      <c r="N550" s="699"/>
      <c r="O550" s="695" t="s">
        <v>298</v>
      </c>
      <c r="P550" s="695" t="s">
        <v>165</v>
      </c>
      <c r="Q550" s="696" t="s">
        <v>321</v>
      </c>
      <c r="R550" s="700">
        <f t="shared" si="40"/>
        <v>7224000</v>
      </c>
      <c r="S550" s="701">
        <f t="shared" si="40"/>
        <v>3330000</v>
      </c>
      <c r="T550" s="684">
        <f t="shared" si="36"/>
        <v>46.096345514950166</v>
      </c>
    </row>
    <row r="551" spans="1:20" s="4" customFormat="1" ht="33.75" customHeight="1" x14ac:dyDescent="0.2">
      <c r="A551" s="83"/>
      <c r="B551" s="86"/>
      <c r="C551" s="85"/>
      <c r="D551" s="45"/>
      <c r="E551" s="122"/>
      <c r="F551" s="686" t="s">
        <v>471</v>
      </c>
      <c r="G551" s="687"/>
      <c r="H551" s="699"/>
      <c r="I551" s="699"/>
      <c r="J551" s="699"/>
      <c r="K551" s="699"/>
      <c r="L551" s="699"/>
      <c r="M551" s="699"/>
      <c r="N551" s="699"/>
      <c r="O551" s="695" t="s">
        <v>298</v>
      </c>
      <c r="P551" s="695" t="s">
        <v>165</v>
      </c>
      <c r="Q551" s="696" t="s">
        <v>410</v>
      </c>
      <c r="R551" s="700">
        <f>R552</f>
        <v>7224000</v>
      </c>
      <c r="S551" s="701">
        <f>S552</f>
        <v>3330000</v>
      </c>
      <c r="T551" s="684">
        <f t="shared" si="36"/>
        <v>46.096345514950166</v>
      </c>
    </row>
    <row r="552" spans="1:20" s="4" customFormat="1" ht="33.75" customHeight="1" x14ac:dyDescent="0.2">
      <c r="A552" s="83"/>
      <c r="B552" s="86"/>
      <c r="C552" s="85"/>
      <c r="D552" s="45"/>
      <c r="E552" s="122"/>
      <c r="F552" s="686" t="s">
        <v>411</v>
      </c>
      <c r="G552" s="687"/>
      <c r="H552" s="699"/>
      <c r="I552" s="699"/>
      <c r="J552" s="699"/>
      <c r="K552" s="699"/>
      <c r="L552" s="699"/>
      <c r="M552" s="699"/>
      <c r="N552" s="699"/>
      <c r="O552" s="750" t="s">
        <v>298</v>
      </c>
      <c r="P552" s="750" t="s">
        <v>165</v>
      </c>
      <c r="Q552" s="739" t="s">
        <v>470</v>
      </c>
      <c r="R552" s="700">
        <v>7224000</v>
      </c>
      <c r="S552" s="701">
        <v>3330000</v>
      </c>
      <c r="T552" s="684">
        <f t="shared" si="36"/>
        <v>46.096345514950166</v>
      </c>
    </row>
    <row r="553" spans="1:20" s="4" customFormat="1" ht="33.75" customHeight="1" x14ac:dyDescent="0.2">
      <c r="A553" s="83"/>
      <c r="B553" s="86"/>
      <c r="C553" s="85"/>
      <c r="D553" s="45"/>
      <c r="E553" s="122"/>
      <c r="F553" s="707" t="s">
        <v>425</v>
      </c>
      <c r="G553" s="707"/>
      <c r="H553" s="707"/>
      <c r="I553" s="699"/>
      <c r="J553" s="699"/>
      <c r="K553" s="699"/>
      <c r="L553" s="699"/>
      <c r="M553" s="699"/>
      <c r="N553" s="842"/>
      <c r="O553" s="695" t="s">
        <v>298</v>
      </c>
      <c r="P553" s="709" t="s">
        <v>484</v>
      </c>
      <c r="Q553" s="710" t="s">
        <v>321</v>
      </c>
      <c r="R553" s="700">
        <f t="shared" ref="R553:S555" si="41">R554</f>
        <v>20190052.59</v>
      </c>
      <c r="S553" s="701">
        <f t="shared" si="41"/>
        <v>11804400</v>
      </c>
      <c r="T553" s="684">
        <f t="shared" si="36"/>
        <v>58.466415317048956</v>
      </c>
    </row>
    <row r="554" spans="1:20" s="4" customFormat="1" ht="33.75" customHeight="1" x14ac:dyDescent="0.2">
      <c r="A554" s="83"/>
      <c r="B554" s="86"/>
      <c r="C554" s="85"/>
      <c r="D554" s="45"/>
      <c r="E554" s="122"/>
      <c r="F554" s="707" t="s">
        <v>426</v>
      </c>
      <c r="G554" s="707"/>
      <c r="H554" s="682"/>
      <c r="I554" s="699"/>
      <c r="J554" s="699"/>
      <c r="K554" s="699"/>
      <c r="L554" s="699"/>
      <c r="M554" s="699"/>
      <c r="N554" s="842"/>
      <c r="O554" s="750" t="s">
        <v>298</v>
      </c>
      <c r="P554" s="709" t="s">
        <v>485</v>
      </c>
      <c r="Q554" s="710" t="s">
        <v>321</v>
      </c>
      <c r="R554" s="700">
        <f t="shared" si="41"/>
        <v>20190052.59</v>
      </c>
      <c r="S554" s="701">
        <f t="shared" si="41"/>
        <v>11804400</v>
      </c>
      <c r="T554" s="684">
        <f t="shared" si="36"/>
        <v>58.466415317048956</v>
      </c>
    </row>
    <row r="555" spans="1:20" s="4" customFormat="1" ht="39.75" customHeight="1" x14ac:dyDescent="0.2">
      <c r="A555" s="83"/>
      <c r="B555" s="86"/>
      <c r="C555" s="85"/>
      <c r="D555" s="45"/>
      <c r="E555" s="122"/>
      <c r="F555" s="707" t="s">
        <v>140</v>
      </c>
      <c r="G555" s="761"/>
      <c r="H555" s="697"/>
      <c r="I555" s="699"/>
      <c r="J555" s="699"/>
      <c r="K555" s="699"/>
      <c r="L555" s="699"/>
      <c r="M555" s="699"/>
      <c r="N555" s="842"/>
      <c r="O555" s="695" t="s">
        <v>298</v>
      </c>
      <c r="P555" s="709" t="s">
        <v>39</v>
      </c>
      <c r="Q555" s="710" t="s">
        <v>321</v>
      </c>
      <c r="R555" s="700">
        <f t="shared" si="41"/>
        <v>20190052.59</v>
      </c>
      <c r="S555" s="701">
        <f t="shared" si="41"/>
        <v>11804400</v>
      </c>
      <c r="T555" s="684">
        <f t="shared" si="36"/>
        <v>58.466415317048956</v>
      </c>
    </row>
    <row r="556" spans="1:20" s="4" customFormat="1" ht="84" customHeight="1" x14ac:dyDescent="0.2">
      <c r="A556" s="83"/>
      <c r="B556" s="86"/>
      <c r="C556" s="85"/>
      <c r="D556" s="45"/>
      <c r="E556" s="122"/>
      <c r="F556" s="720" t="s">
        <v>139</v>
      </c>
      <c r="G556" s="843"/>
      <c r="H556" s="699"/>
      <c r="I556" s="699"/>
      <c r="J556" s="699"/>
      <c r="K556" s="699"/>
      <c r="L556" s="699"/>
      <c r="M556" s="699"/>
      <c r="N556" s="842"/>
      <c r="O556" s="709" t="s">
        <v>298</v>
      </c>
      <c r="P556" s="709" t="s">
        <v>32</v>
      </c>
      <c r="Q556" s="710" t="s">
        <v>321</v>
      </c>
      <c r="R556" s="700">
        <f>R557</f>
        <v>20190052.59</v>
      </c>
      <c r="S556" s="701">
        <f>S557</f>
        <v>11804400</v>
      </c>
      <c r="T556" s="684">
        <f t="shared" si="36"/>
        <v>58.466415317048956</v>
      </c>
    </row>
    <row r="557" spans="1:20" s="4" customFormat="1" ht="48" customHeight="1" x14ac:dyDescent="0.2">
      <c r="A557" s="83"/>
      <c r="B557" s="86"/>
      <c r="C557" s="85"/>
      <c r="D557" s="45"/>
      <c r="E557" s="122"/>
      <c r="F557" s="756" t="s">
        <v>105</v>
      </c>
      <c r="G557" s="841"/>
      <c r="H557" s="699"/>
      <c r="I557" s="699"/>
      <c r="J557" s="699"/>
      <c r="K557" s="699"/>
      <c r="L557" s="699"/>
      <c r="M557" s="699"/>
      <c r="N557" s="842"/>
      <c r="O557" s="695" t="s">
        <v>298</v>
      </c>
      <c r="P557" s="709" t="s">
        <v>32</v>
      </c>
      <c r="Q557" s="710" t="s">
        <v>107</v>
      </c>
      <c r="R557" s="700">
        <f>R558</f>
        <v>20190052.59</v>
      </c>
      <c r="S557" s="701">
        <f>S558</f>
        <v>11804400</v>
      </c>
      <c r="T557" s="684">
        <f t="shared" si="36"/>
        <v>58.466415317048956</v>
      </c>
    </row>
    <row r="558" spans="1:20" s="4" customFormat="1" ht="27.75" customHeight="1" x14ac:dyDescent="0.2">
      <c r="A558" s="83"/>
      <c r="B558" s="86"/>
      <c r="C558" s="85"/>
      <c r="D558" s="45"/>
      <c r="E558" s="122"/>
      <c r="F558" s="845" t="s">
        <v>106</v>
      </c>
      <c r="G558" s="846"/>
      <c r="H558" s="699"/>
      <c r="I558" s="699"/>
      <c r="J558" s="699"/>
      <c r="K558" s="699"/>
      <c r="L558" s="699"/>
      <c r="M558" s="699"/>
      <c r="N558" s="842"/>
      <c r="O558" s="709" t="s">
        <v>298</v>
      </c>
      <c r="P558" s="709" t="s">
        <v>32</v>
      </c>
      <c r="Q558" s="710" t="s">
        <v>504</v>
      </c>
      <c r="R558" s="700">
        <v>20190052.59</v>
      </c>
      <c r="S558" s="701">
        <v>11804400</v>
      </c>
      <c r="T558" s="684">
        <f t="shared" si="36"/>
        <v>58.466415317048956</v>
      </c>
    </row>
    <row r="559" spans="1:20" s="4" customFormat="1" ht="33.75" customHeight="1" x14ac:dyDescent="0.2">
      <c r="A559" s="83"/>
      <c r="B559" s="86"/>
      <c r="C559" s="85"/>
      <c r="D559" s="45"/>
      <c r="E559" s="122"/>
      <c r="F559" s="892" t="s">
        <v>81</v>
      </c>
      <c r="G559" s="893"/>
      <c r="H559" s="894"/>
      <c r="I559" s="894"/>
      <c r="J559" s="894"/>
      <c r="K559" s="894"/>
      <c r="L559" s="894"/>
      <c r="M559" s="894"/>
      <c r="N559" s="895"/>
      <c r="O559" s="896" t="s">
        <v>82</v>
      </c>
      <c r="P559" s="896" t="s">
        <v>486</v>
      </c>
      <c r="Q559" s="897" t="s">
        <v>321</v>
      </c>
      <c r="R559" s="675">
        <f>R560</f>
        <v>100000</v>
      </c>
      <c r="S559" s="706">
        <f>S560</f>
        <v>0</v>
      </c>
      <c r="T559" s="675">
        <f t="shared" si="36"/>
        <v>0</v>
      </c>
    </row>
    <row r="560" spans="1:20" s="4" customFormat="1" ht="33.75" customHeight="1" x14ac:dyDescent="0.2">
      <c r="A560" s="83"/>
      <c r="B560" s="86"/>
      <c r="C560" s="85"/>
      <c r="D560" s="45"/>
      <c r="E560" s="122"/>
      <c r="F560" s="686" t="s">
        <v>425</v>
      </c>
      <c r="G560" s="772"/>
      <c r="H560" s="676"/>
      <c r="I560" s="894"/>
      <c r="J560" s="894"/>
      <c r="K560" s="894"/>
      <c r="L560" s="894"/>
      <c r="M560" s="898"/>
      <c r="N560" s="898"/>
      <c r="O560" s="899" t="s">
        <v>82</v>
      </c>
      <c r="P560" s="709" t="s">
        <v>484</v>
      </c>
      <c r="Q560" s="900" t="s">
        <v>321</v>
      </c>
      <c r="R560" s="684">
        <f>R561</f>
        <v>100000</v>
      </c>
      <c r="S560" s="711">
        <f>S561</f>
        <v>0</v>
      </c>
      <c r="T560" s="684">
        <f t="shared" si="36"/>
        <v>0</v>
      </c>
    </row>
    <row r="561" spans="1:20" s="4" customFormat="1" ht="30" customHeight="1" x14ac:dyDescent="0.2">
      <c r="A561" s="83"/>
      <c r="B561" s="86"/>
      <c r="C561" s="85"/>
      <c r="D561" s="45"/>
      <c r="E561" s="122"/>
      <c r="F561" s="676" t="s">
        <v>426</v>
      </c>
      <c r="G561" s="677"/>
      <c r="H561" s="678"/>
      <c r="I561" s="894"/>
      <c r="J561" s="894"/>
      <c r="K561" s="894"/>
      <c r="L561" s="894"/>
      <c r="M561" s="898"/>
      <c r="N561" s="898"/>
      <c r="O561" s="899" t="s">
        <v>82</v>
      </c>
      <c r="P561" s="709" t="s">
        <v>485</v>
      </c>
      <c r="Q561" s="900" t="s">
        <v>321</v>
      </c>
      <c r="R561" s="684">
        <f>R563</f>
        <v>100000</v>
      </c>
      <c r="S561" s="711">
        <f>S563</f>
        <v>0</v>
      </c>
      <c r="T561" s="684">
        <f t="shared" si="36"/>
        <v>0</v>
      </c>
    </row>
    <row r="562" spans="1:20" s="4" customFormat="1" ht="44.25" customHeight="1" x14ac:dyDescent="0.2">
      <c r="A562" s="83"/>
      <c r="B562" s="86"/>
      <c r="C562" s="85"/>
      <c r="D562" s="45"/>
      <c r="E562" s="122"/>
      <c r="F562" s="901" t="s">
        <v>83</v>
      </c>
      <c r="G562" s="902"/>
      <c r="H562" s="898"/>
      <c r="I562" s="894"/>
      <c r="J562" s="894"/>
      <c r="K562" s="894"/>
      <c r="L562" s="894"/>
      <c r="M562" s="898"/>
      <c r="N562" s="898"/>
      <c r="O562" s="899" t="s">
        <v>82</v>
      </c>
      <c r="P562" s="709" t="s">
        <v>39</v>
      </c>
      <c r="Q562" s="900" t="s">
        <v>321</v>
      </c>
      <c r="R562" s="684">
        <f t="shared" ref="R562:S564" si="42">R563</f>
        <v>100000</v>
      </c>
      <c r="S562" s="711">
        <f t="shared" si="42"/>
        <v>0</v>
      </c>
      <c r="T562" s="684">
        <f t="shared" si="36"/>
        <v>0</v>
      </c>
    </row>
    <row r="563" spans="1:20" s="4" customFormat="1" ht="50.25" customHeight="1" x14ac:dyDescent="0.2">
      <c r="A563" s="83"/>
      <c r="B563" s="86"/>
      <c r="C563" s="85"/>
      <c r="D563" s="45"/>
      <c r="E563" s="122"/>
      <c r="F563" s="903" t="s">
        <v>122</v>
      </c>
      <c r="G563" s="904"/>
      <c r="H563" s="898"/>
      <c r="I563" s="894"/>
      <c r="J563" s="894"/>
      <c r="K563" s="894"/>
      <c r="L563" s="894"/>
      <c r="M563" s="898"/>
      <c r="N563" s="898"/>
      <c r="O563" s="899" t="s">
        <v>82</v>
      </c>
      <c r="P563" s="899" t="s">
        <v>117</v>
      </c>
      <c r="Q563" s="900" t="s">
        <v>321</v>
      </c>
      <c r="R563" s="684">
        <f t="shared" si="42"/>
        <v>100000</v>
      </c>
      <c r="S563" s="711">
        <f t="shared" si="42"/>
        <v>0</v>
      </c>
      <c r="T563" s="684">
        <f t="shared" si="36"/>
        <v>0</v>
      </c>
    </row>
    <row r="564" spans="1:20" s="4" customFormat="1" ht="51" customHeight="1" x14ac:dyDescent="0.2">
      <c r="A564" s="83"/>
      <c r="B564" s="86"/>
      <c r="C564" s="85"/>
      <c r="D564" s="45"/>
      <c r="E564" s="122"/>
      <c r="F564" s="686" t="s">
        <v>255</v>
      </c>
      <c r="G564" s="687"/>
      <c r="H564" s="898"/>
      <c r="I564" s="894"/>
      <c r="J564" s="894"/>
      <c r="K564" s="894"/>
      <c r="L564" s="894"/>
      <c r="M564" s="898"/>
      <c r="N564" s="898"/>
      <c r="O564" s="899" t="s">
        <v>82</v>
      </c>
      <c r="P564" s="899" t="s">
        <v>117</v>
      </c>
      <c r="Q564" s="905">
        <v>600</v>
      </c>
      <c r="R564" s="684">
        <f t="shared" si="42"/>
        <v>100000</v>
      </c>
      <c r="S564" s="711">
        <f t="shared" si="42"/>
        <v>0</v>
      </c>
      <c r="T564" s="684">
        <f t="shared" si="36"/>
        <v>0</v>
      </c>
    </row>
    <row r="565" spans="1:20" s="4" customFormat="1" ht="48" customHeight="1" x14ac:dyDescent="0.2">
      <c r="A565" s="83"/>
      <c r="B565" s="86"/>
      <c r="C565" s="85"/>
      <c r="D565" s="45"/>
      <c r="E565" s="122"/>
      <c r="F565" s="751" t="s">
        <v>118</v>
      </c>
      <c r="G565" s="808"/>
      <c r="H565" s="898"/>
      <c r="I565" s="894"/>
      <c r="J565" s="894"/>
      <c r="K565" s="894"/>
      <c r="L565" s="894"/>
      <c r="M565" s="898"/>
      <c r="N565" s="898"/>
      <c r="O565" s="899" t="s">
        <v>82</v>
      </c>
      <c r="P565" s="899" t="s">
        <v>117</v>
      </c>
      <c r="Q565" s="905">
        <v>630</v>
      </c>
      <c r="R565" s="684">
        <v>100000</v>
      </c>
      <c r="S565" s="711">
        <v>0</v>
      </c>
      <c r="T565" s="684">
        <f t="shared" si="36"/>
        <v>0</v>
      </c>
    </row>
    <row r="566" spans="1:20" s="102" customFormat="1" ht="32.25" customHeight="1" x14ac:dyDescent="0.2">
      <c r="A566" s="99"/>
      <c r="B566" s="100" t="s">
        <v>297</v>
      </c>
      <c r="C566" s="101"/>
      <c r="D566" s="53"/>
      <c r="E566" s="123"/>
      <c r="F566" s="662" t="s">
        <v>297</v>
      </c>
      <c r="G566" s="663"/>
      <c r="H566" s="664" t="e">
        <f>#REF!+#REF!+#REF!+#REF!+H520</f>
        <v>#REF!</v>
      </c>
      <c r="I566" s="664" t="e">
        <f>#REF!+#REF!+#REF!+#REF!+I520</f>
        <v>#REF!</v>
      </c>
      <c r="J566" s="664" t="e">
        <f>#REF!+#REF!+#REF!+#REF!+J520</f>
        <v>#REF!</v>
      </c>
      <c r="K566" s="664" t="e">
        <f>#REF!+#REF!+#REF!+#REF!+K520</f>
        <v>#REF!</v>
      </c>
      <c r="L566" s="664" t="e">
        <f>#REF!+#REF!+#REF!+#REF!+L520</f>
        <v>#REF!</v>
      </c>
      <c r="M566" s="664" t="e">
        <f>#REF!+#REF!+#REF!+#REF!+M520</f>
        <v>#REF!</v>
      </c>
      <c r="N566" s="664" t="e">
        <f>#REF!+#REF!+#REF!+#REF!+N520</f>
        <v>#REF!</v>
      </c>
      <c r="O566" s="665" t="s">
        <v>276</v>
      </c>
      <c r="P566" s="695"/>
      <c r="Q566" s="696"/>
      <c r="R566" s="773">
        <f>R519+R546+R526+R559</f>
        <v>35297284.590000004</v>
      </c>
      <c r="S566" s="774">
        <f>S519+S546+S526+S559</f>
        <v>18560299.850000001</v>
      </c>
      <c r="T566" s="675">
        <f t="shared" si="36"/>
        <v>52.58279798457437</v>
      </c>
    </row>
    <row r="567" spans="1:20" s="102" customFormat="1" ht="25.5" customHeight="1" x14ac:dyDescent="0.2">
      <c r="A567" s="99"/>
      <c r="B567" s="131"/>
      <c r="C567" s="132"/>
      <c r="D567" s="53"/>
      <c r="E567" s="123"/>
      <c r="F567" s="775" t="s">
        <v>419</v>
      </c>
      <c r="G567" s="776"/>
      <c r="H567" s="664"/>
      <c r="I567" s="664"/>
      <c r="J567" s="664"/>
      <c r="K567" s="664"/>
      <c r="L567" s="664"/>
      <c r="M567" s="664"/>
      <c r="N567" s="664"/>
      <c r="O567" s="665" t="s">
        <v>370</v>
      </c>
      <c r="P567" s="906"/>
      <c r="Q567" s="696"/>
      <c r="R567" s="773"/>
      <c r="S567" s="774"/>
      <c r="T567" s="675"/>
    </row>
    <row r="568" spans="1:20" s="102" customFormat="1" ht="22.5" customHeight="1" x14ac:dyDescent="0.2">
      <c r="A568" s="99"/>
      <c r="B568" s="131"/>
      <c r="C568" s="132"/>
      <c r="D568" s="53"/>
      <c r="E568" s="123"/>
      <c r="F568" s="775" t="s">
        <v>420</v>
      </c>
      <c r="G568" s="776"/>
      <c r="H568" s="664"/>
      <c r="I568" s="664"/>
      <c r="J568" s="664"/>
      <c r="K568" s="664"/>
      <c r="L568" s="664"/>
      <c r="M568" s="664"/>
      <c r="N568" s="664"/>
      <c r="O568" s="665" t="s">
        <v>369</v>
      </c>
      <c r="P568" s="665" t="s">
        <v>486</v>
      </c>
      <c r="Q568" s="666" t="s">
        <v>321</v>
      </c>
      <c r="R568" s="773">
        <f>R569</f>
        <v>600000</v>
      </c>
      <c r="S568" s="774">
        <f>S569</f>
        <v>466239.63</v>
      </c>
      <c r="T568" s="675">
        <f t="shared" si="36"/>
        <v>77.706604999999996</v>
      </c>
    </row>
    <row r="569" spans="1:20" s="102" customFormat="1" ht="54" customHeight="1" x14ac:dyDescent="0.2">
      <c r="A569" s="99"/>
      <c r="B569" s="131"/>
      <c r="C569" s="132"/>
      <c r="D569" s="53"/>
      <c r="E569" s="123"/>
      <c r="F569" s="772" t="s">
        <v>228</v>
      </c>
      <c r="G569" s="687"/>
      <c r="H569" s="699"/>
      <c r="I569" s="699"/>
      <c r="J569" s="699"/>
      <c r="K569" s="699"/>
      <c r="L569" s="699"/>
      <c r="M569" s="699"/>
      <c r="N569" s="699"/>
      <c r="O569" s="695" t="s">
        <v>369</v>
      </c>
      <c r="P569" s="695" t="s">
        <v>506</v>
      </c>
      <c r="Q569" s="696" t="s">
        <v>321</v>
      </c>
      <c r="R569" s="697">
        <f>R570</f>
        <v>600000</v>
      </c>
      <c r="S569" s="698">
        <f>S570</f>
        <v>466239.63</v>
      </c>
      <c r="T569" s="684">
        <f t="shared" si="36"/>
        <v>77.706604999999996</v>
      </c>
    </row>
    <row r="570" spans="1:20" s="102" customFormat="1" ht="47.25" customHeight="1" x14ac:dyDescent="0.2">
      <c r="A570" s="99"/>
      <c r="B570" s="131"/>
      <c r="C570" s="132"/>
      <c r="D570" s="53"/>
      <c r="E570" s="123"/>
      <c r="F570" s="686" t="s">
        <v>260</v>
      </c>
      <c r="G570" s="738"/>
      <c r="H570" s="699"/>
      <c r="I570" s="699"/>
      <c r="J570" s="699"/>
      <c r="K570" s="699"/>
      <c r="L570" s="699"/>
      <c r="M570" s="699"/>
      <c r="N570" s="699"/>
      <c r="O570" s="695" t="s">
        <v>369</v>
      </c>
      <c r="P570" s="695" t="s">
        <v>507</v>
      </c>
      <c r="Q570" s="696" t="s">
        <v>321</v>
      </c>
      <c r="R570" s="697">
        <f>R572</f>
        <v>600000</v>
      </c>
      <c r="S570" s="698">
        <f>S572</f>
        <v>466239.63</v>
      </c>
      <c r="T570" s="684">
        <f t="shared" si="36"/>
        <v>77.706604999999996</v>
      </c>
    </row>
    <row r="571" spans="1:20" s="102" customFormat="1" ht="47.25" customHeight="1" x14ac:dyDescent="0.2">
      <c r="A571" s="99"/>
      <c r="B571" s="131"/>
      <c r="C571" s="132"/>
      <c r="D571" s="53"/>
      <c r="E571" s="123"/>
      <c r="F571" s="686" t="s">
        <v>227</v>
      </c>
      <c r="G571" s="687"/>
      <c r="H571" s="699"/>
      <c r="I571" s="699"/>
      <c r="J571" s="699"/>
      <c r="K571" s="699"/>
      <c r="L571" s="699"/>
      <c r="M571" s="699"/>
      <c r="N571" s="699"/>
      <c r="O571" s="695" t="s">
        <v>369</v>
      </c>
      <c r="P571" s="695" t="s">
        <v>167</v>
      </c>
      <c r="Q571" s="696" t="s">
        <v>321</v>
      </c>
      <c r="R571" s="697">
        <f t="shared" ref="R571:S573" si="43">R572</f>
        <v>600000</v>
      </c>
      <c r="S571" s="698">
        <f t="shared" si="43"/>
        <v>466239.63</v>
      </c>
      <c r="T571" s="684">
        <f t="shared" si="36"/>
        <v>77.706604999999996</v>
      </c>
    </row>
    <row r="572" spans="1:20" s="102" customFormat="1" ht="47.25" customHeight="1" x14ac:dyDescent="0.2">
      <c r="A572" s="99"/>
      <c r="B572" s="131"/>
      <c r="C572" s="132"/>
      <c r="D572" s="53"/>
      <c r="E572" s="123"/>
      <c r="F572" s="686" t="s">
        <v>444</v>
      </c>
      <c r="G572" s="738"/>
      <c r="H572" s="699"/>
      <c r="I572" s="699"/>
      <c r="J572" s="699"/>
      <c r="K572" s="699"/>
      <c r="L572" s="699"/>
      <c r="M572" s="699"/>
      <c r="N572" s="699"/>
      <c r="O572" s="695" t="s">
        <v>369</v>
      </c>
      <c r="P572" s="695" t="s">
        <v>168</v>
      </c>
      <c r="Q572" s="696" t="s">
        <v>321</v>
      </c>
      <c r="R572" s="697">
        <f t="shared" si="43"/>
        <v>600000</v>
      </c>
      <c r="S572" s="698">
        <f t="shared" si="43"/>
        <v>466239.63</v>
      </c>
      <c r="T572" s="684">
        <f t="shared" si="36"/>
        <v>77.706604999999996</v>
      </c>
    </row>
    <row r="573" spans="1:20" s="102" customFormat="1" ht="36.75" customHeight="1" x14ac:dyDescent="0.2">
      <c r="A573" s="99"/>
      <c r="B573" s="131"/>
      <c r="C573" s="132"/>
      <c r="D573" s="53"/>
      <c r="E573" s="123"/>
      <c r="F573" s="686" t="s">
        <v>393</v>
      </c>
      <c r="G573" s="687"/>
      <c r="H573" s="699"/>
      <c r="I573" s="699"/>
      <c r="J573" s="699"/>
      <c r="K573" s="699"/>
      <c r="L573" s="699"/>
      <c r="M573" s="699"/>
      <c r="N573" s="699"/>
      <c r="O573" s="695" t="s">
        <v>369</v>
      </c>
      <c r="P573" s="695" t="s">
        <v>168</v>
      </c>
      <c r="Q573" s="696" t="s">
        <v>392</v>
      </c>
      <c r="R573" s="697">
        <f t="shared" si="43"/>
        <v>600000</v>
      </c>
      <c r="S573" s="698">
        <f t="shared" si="43"/>
        <v>466239.63</v>
      </c>
      <c r="T573" s="684">
        <f t="shared" si="36"/>
        <v>77.706604999999996</v>
      </c>
    </row>
    <row r="574" spans="1:20" s="102" customFormat="1" ht="49.5" customHeight="1" x14ac:dyDescent="0.2">
      <c r="A574" s="99"/>
      <c r="B574" s="131"/>
      <c r="C574" s="132"/>
      <c r="D574" s="53"/>
      <c r="E574" s="123"/>
      <c r="F574" s="686" t="s">
        <v>462</v>
      </c>
      <c r="G574" s="687"/>
      <c r="H574" s="699"/>
      <c r="I574" s="699"/>
      <c r="J574" s="699"/>
      <c r="K574" s="699"/>
      <c r="L574" s="699"/>
      <c r="M574" s="699"/>
      <c r="N574" s="699"/>
      <c r="O574" s="695" t="s">
        <v>369</v>
      </c>
      <c r="P574" s="695" t="s">
        <v>168</v>
      </c>
      <c r="Q574" s="696" t="s">
        <v>461</v>
      </c>
      <c r="R574" s="697">
        <v>600000</v>
      </c>
      <c r="S574" s="698">
        <v>466239.63</v>
      </c>
      <c r="T574" s="684">
        <f t="shared" si="36"/>
        <v>77.706604999999996</v>
      </c>
    </row>
    <row r="575" spans="1:20" s="102" customFormat="1" ht="21.75" customHeight="1" x14ac:dyDescent="0.2">
      <c r="A575" s="99"/>
      <c r="B575" s="131"/>
      <c r="C575" s="132"/>
      <c r="D575" s="53"/>
      <c r="E575" s="123"/>
      <c r="F575" s="810" t="s">
        <v>550</v>
      </c>
      <c r="G575" s="907"/>
      <c r="H575" s="908"/>
      <c r="I575" s="664"/>
      <c r="J575" s="664"/>
      <c r="K575" s="664"/>
      <c r="L575" s="664"/>
      <c r="M575" s="664"/>
      <c r="N575" s="664"/>
      <c r="O575" s="665" t="s">
        <v>551</v>
      </c>
      <c r="P575" s="665" t="s">
        <v>486</v>
      </c>
      <c r="Q575" s="666" t="s">
        <v>321</v>
      </c>
      <c r="R575" s="693">
        <f>R576</f>
        <v>2515756</v>
      </c>
      <c r="S575" s="694">
        <f>S576</f>
        <v>65756</v>
      </c>
      <c r="T575" s="675">
        <f t="shared" si="36"/>
        <v>2.6137669948913964</v>
      </c>
    </row>
    <row r="576" spans="1:20" s="102" customFormat="1" ht="49.5" customHeight="1" x14ac:dyDescent="0.2">
      <c r="A576" s="99"/>
      <c r="B576" s="131"/>
      <c r="C576" s="132"/>
      <c r="D576" s="53"/>
      <c r="E576" s="123"/>
      <c r="F576" s="686" t="s">
        <v>228</v>
      </c>
      <c r="G576" s="859"/>
      <c r="H576" s="828"/>
      <c r="I576" s="699"/>
      <c r="J576" s="699"/>
      <c r="K576" s="699"/>
      <c r="L576" s="699"/>
      <c r="M576" s="699"/>
      <c r="N576" s="699"/>
      <c r="O576" s="695" t="s">
        <v>551</v>
      </c>
      <c r="P576" s="695" t="s">
        <v>506</v>
      </c>
      <c r="Q576" s="696" t="s">
        <v>321</v>
      </c>
      <c r="R576" s="697">
        <f>R577</f>
        <v>2515756</v>
      </c>
      <c r="S576" s="698">
        <f>S577</f>
        <v>65756</v>
      </c>
      <c r="T576" s="684">
        <f t="shared" si="36"/>
        <v>2.6137669948913964</v>
      </c>
    </row>
    <row r="577" spans="1:20" s="102" customFormat="1" ht="49.5" customHeight="1" x14ac:dyDescent="0.2">
      <c r="A577" s="99"/>
      <c r="B577" s="131"/>
      <c r="C577" s="132"/>
      <c r="D577" s="53"/>
      <c r="E577" s="123"/>
      <c r="F577" s="686" t="s">
        <v>541</v>
      </c>
      <c r="G577" s="859"/>
      <c r="H577" s="828"/>
      <c r="I577" s="699"/>
      <c r="J577" s="699"/>
      <c r="K577" s="699"/>
      <c r="L577" s="699"/>
      <c r="M577" s="699"/>
      <c r="N577" s="699"/>
      <c r="O577" s="695" t="s">
        <v>551</v>
      </c>
      <c r="P577" s="695" t="s">
        <v>505</v>
      </c>
      <c r="Q577" s="696" t="s">
        <v>321</v>
      </c>
      <c r="R577" s="697">
        <f>R578+R585</f>
        <v>2515756</v>
      </c>
      <c r="S577" s="698">
        <f>S578+S585</f>
        <v>65756</v>
      </c>
      <c r="T577" s="684">
        <f t="shared" si="36"/>
        <v>2.6137669948913964</v>
      </c>
    </row>
    <row r="578" spans="1:20" s="102" customFormat="1" ht="29.25" customHeight="1" x14ac:dyDescent="0.2">
      <c r="A578" s="99"/>
      <c r="B578" s="131"/>
      <c r="C578" s="132"/>
      <c r="D578" s="53"/>
      <c r="E578" s="123"/>
      <c r="F578" s="686" t="s">
        <v>542</v>
      </c>
      <c r="G578" s="859"/>
      <c r="H578" s="828"/>
      <c r="I578" s="699"/>
      <c r="J578" s="699"/>
      <c r="K578" s="699"/>
      <c r="L578" s="699"/>
      <c r="M578" s="699"/>
      <c r="N578" s="699"/>
      <c r="O578" s="695" t="s">
        <v>551</v>
      </c>
      <c r="P578" s="695" t="s">
        <v>543</v>
      </c>
      <c r="Q578" s="696" t="s">
        <v>321</v>
      </c>
      <c r="R578" s="697">
        <f>R579</f>
        <v>2450000</v>
      </c>
      <c r="S578" s="698">
        <f>S579</f>
        <v>0</v>
      </c>
      <c r="T578" s="684">
        <f t="shared" si="36"/>
        <v>0</v>
      </c>
    </row>
    <row r="579" spans="1:20" s="102" customFormat="1" ht="93" customHeight="1" x14ac:dyDescent="0.2">
      <c r="A579" s="99"/>
      <c r="B579" s="131"/>
      <c r="C579" s="132"/>
      <c r="D579" s="53"/>
      <c r="E579" s="123"/>
      <c r="F579" s="686" t="s">
        <v>544</v>
      </c>
      <c r="G579" s="860"/>
      <c r="H579" s="828"/>
      <c r="I579" s="699"/>
      <c r="J579" s="699"/>
      <c r="K579" s="699"/>
      <c r="L579" s="699"/>
      <c r="M579" s="699"/>
      <c r="N579" s="699"/>
      <c r="O579" s="695" t="s">
        <v>551</v>
      </c>
      <c r="P579" s="695" t="s">
        <v>545</v>
      </c>
      <c r="Q579" s="696" t="s">
        <v>321</v>
      </c>
      <c r="R579" s="697">
        <f>R580+R583</f>
        <v>2450000</v>
      </c>
      <c r="S579" s="698">
        <f>S580+S583</f>
        <v>0</v>
      </c>
      <c r="T579" s="684">
        <f t="shared" si="36"/>
        <v>0</v>
      </c>
    </row>
    <row r="580" spans="1:20" s="102" customFormat="1" ht="34.5" customHeight="1" x14ac:dyDescent="0.2">
      <c r="A580" s="99"/>
      <c r="B580" s="131"/>
      <c r="C580" s="132"/>
      <c r="D580" s="53"/>
      <c r="E580" s="123"/>
      <c r="F580" s="686" t="s">
        <v>393</v>
      </c>
      <c r="G580" s="687"/>
      <c r="H580" s="828"/>
      <c r="I580" s="699"/>
      <c r="J580" s="699"/>
      <c r="K580" s="699"/>
      <c r="L580" s="699"/>
      <c r="M580" s="699"/>
      <c r="N580" s="699"/>
      <c r="O580" s="695" t="s">
        <v>551</v>
      </c>
      <c r="P580" s="695" t="s">
        <v>545</v>
      </c>
      <c r="Q580" s="696" t="s">
        <v>392</v>
      </c>
      <c r="R580" s="697">
        <f>R581</f>
        <v>2376500</v>
      </c>
      <c r="S580" s="698">
        <f>S581</f>
        <v>0</v>
      </c>
      <c r="T580" s="684">
        <f t="shared" si="36"/>
        <v>0</v>
      </c>
    </row>
    <row r="581" spans="1:20" s="102" customFormat="1" ht="54.75" customHeight="1" x14ac:dyDescent="0.2">
      <c r="A581" s="99"/>
      <c r="B581" s="131"/>
      <c r="C581" s="132"/>
      <c r="D581" s="53"/>
      <c r="E581" s="123"/>
      <c r="F581" s="686" t="s">
        <v>462</v>
      </c>
      <c r="G581" s="687"/>
      <c r="H581" s="828"/>
      <c r="I581" s="699"/>
      <c r="J581" s="699"/>
      <c r="K581" s="699"/>
      <c r="L581" s="699"/>
      <c r="M581" s="699"/>
      <c r="N581" s="699"/>
      <c r="O581" s="695" t="s">
        <v>551</v>
      </c>
      <c r="P581" s="695" t="s">
        <v>545</v>
      </c>
      <c r="Q581" s="696" t="s">
        <v>461</v>
      </c>
      <c r="R581" s="697">
        <v>2376500</v>
      </c>
      <c r="S581" s="698">
        <v>0</v>
      </c>
      <c r="T581" s="684">
        <f t="shared" si="36"/>
        <v>0</v>
      </c>
    </row>
    <row r="582" spans="1:20" s="102" customFormat="1" ht="82.5" customHeight="1" x14ac:dyDescent="0.2">
      <c r="A582" s="99"/>
      <c r="B582" s="131"/>
      <c r="C582" s="132"/>
      <c r="D582" s="53"/>
      <c r="E582" s="123"/>
      <c r="F582" s="845" t="s">
        <v>548</v>
      </c>
      <c r="G582" s="846"/>
      <c r="H582" s="828"/>
      <c r="I582" s="699"/>
      <c r="J582" s="699"/>
      <c r="K582" s="699"/>
      <c r="L582" s="699"/>
      <c r="M582" s="699"/>
      <c r="N582" s="699"/>
      <c r="O582" s="695" t="s">
        <v>551</v>
      </c>
      <c r="P582" s="695" t="s">
        <v>549</v>
      </c>
      <c r="Q582" s="696" t="s">
        <v>321</v>
      </c>
      <c r="R582" s="697">
        <f>R583</f>
        <v>73500</v>
      </c>
      <c r="S582" s="698">
        <f>S583</f>
        <v>0</v>
      </c>
      <c r="T582" s="684">
        <f t="shared" si="36"/>
        <v>0</v>
      </c>
    </row>
    <row r="583" spans="1:20" s="102" customFormat="1" ht="30.75" customHeight="1" x14ac:dyDescent="0.2">
      <c r="A583" s="99"/>
      <c r="B583" s="131"/>
      <c r="C583" s="132"/>
      <c r="D583" s="53"/>
      <c r="E583" s="123"/>
      <c r="F583" s="686" t="s">
        <v>393</v>
      </c>
      <c r="G583" s="687"/>
      <c r="H583" s="828"/>
      <c r="I583" s="699"/>
      <c r="J583" s="699"/>
      <c r="K583" s="699"/>
      <c r="L583" s="699"/>
      <c r="M583" s="699"/>
      <c r="N583" s="699"/>
      <c r="O583" s="695" t="s">
        <v>551</v>
      </c>
      <c r="P583" s="695" t="s">
        <v>549</v>
      </c>
      <c r="Q583" s="696" t="s">
        <v>392</v>
      </c>
      <c r="R583" s="697">
        <f>R584</f>
        <v>73500</v>
      </c>
      <c r="S583" s="698">
        <f>S584</f>
        <v>0</v>
      </c>
      <c r="T583" s="684">
        <f t="shared" si="36"/>
        <v>0</v>
      </c>
    </row>
    <row r="584" spans="1:20" s="102" customFormat="1" ht="51.75" customHeight="1" x14ac:dyDescent="0.2">
      <c r="A584" s="99"/>
      <c r="B584" s="131"/>
      <c r="C584" s="132"/>
      <c r="D584" s="53"/>
      <c r="E584" s="123"/>
      <c r="F584" s="686" t="s">
        <v>462</v>
      </c>
      <c r="G584" s="687"/>
      <c r="H584" s="828"/>
      <c r="I584" s="699"/>
      <c r="J584" s="699"/>
      <c r="K584" s="699"/>
      <c r="L584" s="699"/>
      <c r="M584" s="699"/>
      <c r="N584" s="699"/>
      <c r="O584" s="695" t="s">
        <v>551</v>
      </c>
      <c r="P584" s="695" t="s">
        <v>549</v>
      </c>
      <c r="Q584" s="696" t="s">
        <v>461</v>
      </c>
      <c r="R584" s="697">
        <v>73500</v>
      </c>
      <c r="S584" s="698">
        <v>0</v>
      </c>
      <c r="T584" s="684">
        <f t="shared" si="36"/>
        <v>0</v>
      </c>
    </row>
    <row r="585" spans="1:20" s="102" customFormat="1" ht="35.25" customHeight="1" x14ac:dyDescent="0.2">
      <c r="A585" s="99"/>
      <c r="B585" s="131"/>
      <c r="C585" s="132"/>
      <c r="D585" s="53"/>
      <c r="E585" s="123"/>
      <c r="F585" s="845" t="s">
        <v>552</v>
      </c>
      <c r="G585" s="909"/>
      <c r="H585" s="828"/>
      <c r="I585" s="699"/>
      <c r="J585" s="699"/>
      <c r="K585" s="699"/>
      <c r="L585" s="699"/>
      <c r="M585" s="699"/>
      <c r="N585" s="699"/>
      <c r="O585" s="695" t="s">
        <v>551</v>
      </c>
      <c r="P585" s="695" t="s">
        <v>553</v>
      </c>
      <c r="Q585" s="696" t="s">
        <v>321</v>
      </c>
      <c r="R585" s="697">
        <f>R587+R589</f>
        <v>65756</v>
      </c>
      <c r="S585" s="698">
        <f>S587+S589</f>
        <v>65756</v>
      </c>
      <c r="T585" s="684">
        <f t="shared" si="36"/>
        <v>100</v>
      </c>
    </row>
    <row r="586" spans="1:20" s="102" customFormat="1" ht="33" customHeight="1" x14ac:dyDescent="0.2">
      <c r="A586" s="99"/>
      <c r="B586" s="131"/>
      <c r="C586" s="132"/>
      <c r="D586" s="53"/>
      <c r="E586" s="123"/>
      <c r="F586" s="910" t="s">
        <v>443</v>
      </c>
      <c r="G586" s="911"/>
      <c r="H586" s="828"/>
      <c r="I586" s="699"/>
      <c r="J586" s="699"/>
      <c r="K586" s="699"/>
      <c r="L586" s="699"/>
      <c r="M586" s="699"/>
      <c r="N586" s="699"/>
      <c r="O586" s="695" t="s">
        <v>551</v>
      </c>
      <c r="P586" s="695" t="s">
        <v>189</v>
      </c>
      <c r="Q586" s="696" t="s">
        <v>321</v>
      </c>
      <c r="R586" s="697">
        <f>R585</f>
        <v>65756</v>
      </c>
      <c r="S586" s="698">
        <f>S587+S589</f>
        <v>65756</v>
      </c>
      <c r="T586" s="684">
        <f t="shared" si="36"/>
        <v>100</v>
      </c>
    </row>
    <row r="587" spans="1:20" s="102" customFormat="1" ht="32.25" customHeight="1" x14ac:dyDescent="0.2">
      <c r="A587" s="99"/>
      <c r="B587" s="131"/>
      <c r="C587" s="132"/>
      <c r="D587" s="53"/>
      <c r="E587" s="123"/>
      <c r="F587" s="686" t="s">
        <v>393</v>
      </c>
      <c r="G587" s="687"/>
      <c r="H587" s="828"/>
      <c r="I587" s="699"/>
      <c r="J587" s="699"/>
      <c r="K587" s="699"/>
      <c r="L587" s="699"/>
      <c r="M587" s="699"/>
      <c r="N587" s="699"/>
      <c r="O587" s="695" t="s">
        <v>551</v>
      </c>
      <c r="P587" s="695" t="s">
        <v>189</v>
      </c>
      <c r="Q587" s="696" t="s">
        <v>392</v>
      </c>
      <c r="R587" s="697">
        <f>R588</f>
        <v>5900</v>
      </c>
      <c r="S587" s="698">
        <f>S588</f>
        <v>5900</v>
      </c>
      <c r="T587" s="684">
        <f t="shared" si="36"/>
        <v>100</v>
      </c>
    </row>
    <row r="588" spans="1:20" s="102" customFormat="1" ht="32.25" customHeight="1" x14ac:dyDescent="0.2">
      <c r="A588" s="99"/>
      <c r="B588" s="131"/>
      <c r="C588" s="132"/>
      <c r="D588" s="53"/>
      <c r="E588" s="123"/>
      <c r="F588" s="686" t="s">
        <v>462</v>
      </c>
      <c r="G588" s="687"/>
      <c r="H588" s="828"/>
      <c r="I588" s="699"/>
      <c r="J588" s="699"/>
      <c r="K588" s="699"/>
      <c r="L588" s="699"/>
      <c r="M588" s="699"/>
      <c r="N588" s="699"/>
      <c r="O588" s="695" t="s">
        <v>551</v>
      </c>
      <c r="P588" s="695" t="s">
        <v>189</v>
      </c>
      <c r="Q588" s="696" t="s">
        <v>461</v>
      </c>
      <c r="R588" s="697">
        <v>5900</v>
      </c>
      <c r="S588" s="698">
        <v>5900</v>
      </c>
      <c r="T588" s="684">
        <f t="shared" si="36"/>
        <v>100</v>
      </c>
    </row>
    <row r="589" spans="1:20" s="102" customFormat="1" ht="32.25" customHeight="1" x14ac:dyDescent="0.2">
      <c r="A589" s="99"/>
      <c r="B589" s="131"/>
      <c r="C589" s="132"/>
      <c r="D589" s="53"/>
      <c r="E589" s="123"/>
      <c r="F589" s="756" t="s">
        <v>105</v>
      </c>
      <c r="G589" s="841"/>
      <c r="H589" s="828"/>
      <c r="I589" s="699"/>
      <c r="J589" s="699"/>
      <c r="K589" s="699"/>
      <c r="L589" s="699"/>
      <c r="M589" s="699"/>
      <c r="N589" s="699"/>
      <c r="O589" s="695" t="s">
        <v>551</v>
      </c>
      <c r="P589" s="695" t="s">
        <v>189</v>
      </c>
      <c r="Q589" s="696" t="s">
        <v>107</v>
      </c>
      <c r="R589" s="697">
        <f>R590</f>
        <v>59856</v>
      </c>
      <c r="S589" s="698">
        <f>S590</f>
        <v>59856</v>
      </c>
      <c r="T589" s="684">
        <f t="shared" si="36"/>
        <v>100</v>
      </c>
    </row>
    <row r="590" spans="1:20" s="102" customFormat="1" ht="32.25" customHeight="1" x14ac:dyDescent="0.2">
      <c r="A590" s="99"/>
      <c r="B590" s="131"/>
      <c r="C590" s="132"/>
      <c r="D590" s="53"/>
      <c r="E590" s="123"/>
      <c r="F590" s="845" t="s">
        <v>106</v>
      </c>
      <c r="G590" s="846"/>
      <c r="H590" s="828"/>
      <c r="I590" s="699"/>
      <c r="J590" s="699"/>
      <c r="K590" s="699"/>
      <c r="L590" s="699"/>
      <c r="M590" s="699"/>
      <c r="N590" s="699"/>
      <c r="O590" s="695" t="s">
        <v>551</v>
      </c>
      <c r="P590" s="695" t="s">
        <v>189</v>
      </c>
      <c r="Q590" s="696" t="s">
        <v>504</v>
      </c>
      <c r="R590" s="697">
        <v>59856</v>
      </c>
      <c r="S590" s="698">
        <v>59856</v>
      </c>
      <c r="T590" s="684">
        <f t="shared" ref="T590:T620" si="44">S590/R590*100</f>
        <v>100</v>
      </c>
    </row>
    <row r="591" spans="1:20" s="102" customFormat="1" ht="32.25" customHeight="1" x14ac:dyDescent="0.2">
      <c r="A591" s="99"/>
      <c r="B591" s="131"/>
      <c r="C591" s="132"/>
      <c r="D591" s="53"/>
      <c r="E591" s="123"/>
      <c r="F591" s="775" t="s">
        <v>379</v>
      </c>
      <c r="G591" s="723"/>
      <c r="H591" s="699"/>
      <c r="I591" s="699"/>
      <c r="J591" s="699"/>
      <c r="K591" s="699"/>
      <c r="L591" s="699"/>
      <c r="M591" s="699"/>
      <c r="N591" s="699"/>
      <c r="O591" s="665" t="s">
        <v>370</v>
      </c>
      <c r="P591" s="665"/>
      <c r="Q591" s="696"/>
      <c r="R591" s="667">
        <f>R568+R575</f>
        <v>3115756</v>
      </c>
      <c r="S591" s="668">
        <f>S568+S575</f>
        <v>531995.63</v>
      </c>
      <c r="T591" s="675">
        <f t="shared" si="44"/>
        <v>17.074367505029279</v>
      </c>
    </row>
    <row r="592" spans="1:20" s="102" customFormat="1" ht="32.25" customHeight="1" x14ac:dyDescent="0.2">
      <c r="A592" s="99"/>
      <c r="B592" s="131"/>
      <c r="C592" s="132"/>
      <c r="D592" s="53"/>
      <c r="E592" s="123"/>
      <c r="F592" s="775" t="s">
        <v>371</v>
      </c>
      <c r="G592" s="776"/>
      <c r="H592" s="699"/>
      <c r="I592" s="699"/>
      <c r="J592" s="699"/>
      <c r="K592" s="699"/>
      <c r="L592" s="699"/>
      <c r="M592" s="699"/>
      <c r="N592" s="699"/>
      <c r="O592" s="665"/>
      <c r="P592" s="906"/>
      <c r="Q592" s="666"/>
      <c r="R592" s="667"/>
      <c r="S592" s="668"/>
      <c r="T592" s="675"/>
    </row>
    <row r="593" spans="1:20" s="102" customFormat="1" ht="28.5" customHeight="1" x14ac:dyDescent="0.2">
      <c r="A593" s="99"/>
      <c r="B593" s="131"/>
      <c r="C593" s="132"/>
      <c r="D593" s="53"/>
      <c r="E593" s="123"/>
      <c r="F593" s="775" t="s">
        <v>98</v>
      </c>
      <c r="G593" s="912"/>
      <c r="H593" s="664"/>
      <c r="I593" s="664"/>
      <c r="J593" s="664"/>
      <c r="K593" s="664"/>
      <c r="L593" s="664"/>
      <c r="M593" s="664"/>
      <c r="N593" s="664"/>
      <c r="O593" s="665" t="s">
        <v>99</v>
      </c>
      <c r="P593" s="665" t="s">
        <v>486</v>
      </c>
      <c r="Q593" s="666" t="s">
        <v>321</v>
      </c>
      <c r="R593" s="667">
        <f t="shared" ref="R593:S598" si="45">R594</f>
        <v>600000</v>
      </c>
      <c r="S593" s="668">
        <f t="shared" si="45"/>
        <v>288000</v>
      </c>
      <c r="T593" s="675">
        <f t="shared" si="44"/>
        <v>48</v>
      </c>
    </row>
    <row r="594" spans="1:20" s="102" customFormat="1" ht="32.25" customHeight="1" x14ac:dyDescent="0.2">
      <c r="A594" s="99"/>
      <c r="B594" s="131"/>
      <c r="C594" s="132"/>
      <c r="D594" s="53"/>
      <c r="E594" s="123"/>
      <c r="F594" s="686" t="s">
        <v>229</v>
      </c>
      <c r="G594" s="772"/>
      <c r="H594" s="676"/>
      <c r="I594" s="699"/>
      <c r="J594" s="699"/>
      <c r="K594" s="699"/>
      <c r="L594" s="699"/>
      <c r="M594" s="699"/>
      <c r="N594" s="699"/>
      <c r="O594" s="695" t="s">
        <v>99</v>
      </c>
      <c r="P594" s="695" t="s">
        <v>492</v>
      </c>
      <c r="Q594" s="696" t="s">
        <v>321</v>
      </c>
      <c r="R594" s="700">
        <f t="shared" si="45"/>
        <v>600000</v>
      </c>
      <c r="S594" s="701">
        <f t="shared" si="45"/>
        <v>288000</v>
      </c>
      <c r="T594" s="684">
        <f t="shared" si="44"/>
        <v>48</v>
      </c>
    </row>
    <row r="595" spans="1:20" s="102" customFormat="1" ht="32.25" customHeight="1" x14ac:dyDescent="0.2">
      <c r="A595" s="99"/>
      <c r="B595" s="131"/>
      <c r="C595" s="132"/>
      <c r="D595" s="53"/>
      <c r="E595" s="123"/>
      <c r="F595" s="676" t="s">
        <v>183</v>
      </c>
      <c r="G595" s="677"/>
      <c r="H595" s="678"/>
      <c r="I595" s="699"/>
      <c r="J595" s="699"/>
      <c r="K595" s="699"/>
      <c r="L595" s="699"/>
      <c r="M595" s="699"/>
      <c r="N595" s="699"/>
      <c r="O595" s="695" t="s">
        <v>99</v>
      </c>
      <c r="P595" s="695" t="s">
        <v>524</v>
      </c>
      <c r="Q595" s="696" t="s">
        <v>321</v>
      </c>
      <c r="R595" s="700">
        <f t="shared" si="45"/>
        <v>600000</v>
      </c>
      <c r="S595" s="701">
        <f t="shared" si="45"/>
        <v>288000</v>
      </c>
      <c r="T595" s="684">
        <f t="shared" si="44"/>
        <v>48</v>
      </c>
    </row>
    <row r="596" spans="1:20" s="102" customFormat="1" ht="39" customHeight="1" x14ac:dyDescent="0.2">
      <c r="A596" s="99"/>
      <c r="B596" s="131"/>
      <c r="C596" s="132"/>
      <c r="D596" s="53"/>
      <c r="E596" s="123"/>
      <c r="F596" s="722" t="s">
        <v>101</v>
      </c>
      <c r="G596" s="822"/>
      <c r="H596" s="913"/>
      <c r="I596" s="699"/>
      <c r="J596" s="699"/>
      <c r="K596" s="699"/>
      <c r="L596" s="699"/>
      <c r="M596" s="699"/>
      <c r="N596" s="699"/>
      <c r="O596" s="695" t="s">
        <v>99</v>
      </c>
      <c r="P596" s="695" t="s">
        <v>48</v>
      </c>
      <c r="Q596" s="696" t="s">
        <v>321</v>
      </c>
      <c r="R596" s="700">
        <f t="shared" si="45"/>
        <v>600000</v>
      </c>
      <c r="S596" s="701">
        <f t="shared" si="45"/>
        <v>288000</v>
      </c>
      <c r="T596" s="684">
        <f t="shared" si="44"/>
        <v>48</v>
      </c>
    </row>
    <row r="597" spans="1:20" s="102" customFormat="1" ht="66.75" customHeight="1" x14ac:dyDescent="0.2">
      <c r="A597" s="99"/>
      <c r="B597" s="131"/>
      <c r="C597" s="132"/>
      <c r="D597" s="53"/>
      <c r="E597" s="123"/>
      <c r="F597" s="722" t="s">
        <v>100</v>
      </c>
      <c r="G597" s="822"/>
      <c r="H597" s="913"/>
      <c r="I597" s="699"/>
      <c r="J597" s="699"/>
      <c r="K597" s="699"/>
      <c r="L597" s="699"/>
      <c r="M597" s="699"/>
      <c r="N597" s="699"/>
      <c r="O597" s="695" t="s">
        <v>99</v>
      </c>
      <c r="P597" s="695" t="s">
        <v>102</v>
      </c>
      <c r="Q597" s="696" t="s">
        <v>321</v>
      </c>
      <c r="R597" s="700">
        <f t="shared" si="45"/>
        <v>600000</v>
      </c>
      <c r="S597" s="701">
        <f t="shared" si="45"/>
        <v>288000</v>
      </c>
      <c r="T597" s="684">
        <f t="shared" si="44"/>
        <v>48</v>
      </c>
    </row>
    <row r="598" spans="1:20" s="102" customFormat="1" ht="54" customHeight="1" x14ac:dyDescent="0.2">
      <c r="A598" s="99"/>
      <c r="B598" s="131"/>
      <c r="C598" s="132"/>
      <c r="D598" s="53"/>
      <c r="E598" s="123"/>
      <c r="F598" s="677" t="s">
        <v>255</v>
      </c>
      <c r="G598" s="677"/>
      <c r="H598" s="913"/>
      <c r="I598" s="699"/>
      <c r="J598" s="699"/>
      <c r="K598" s="699"/>
      <c r="L598" s="699"/>
      <c r="M598" s="699"/>
      <c r="N598" s="699"/>
      <c r="O598" s="695" t="s">
        <v>99</v>
      </c>
      <c r="P598" s="695" t="s">
        <v>102</v>
      </c>
      <c r="Q598" s="696" t="s">
        <v>382</v>
      </c>
      <c r="R598" s="700">
        <f t="shared" si="45"/>
        <v>600000</v>
      </c>
      <c r="S598" s="701">
        <f t="shared" si="45"/>
        <v>288000</v>
      </c>
      <c r="T598" s="684">
        <f t="shared" si="44"/>
        <v>48</v>
      </c>
    </row>
    <row r="599" spans="1:20" s="102" customFormat="1" ht="30" customHeight="1" x14ac:dyDescent="0.2">
      <c r="A599" s="99"/>
      <c r="B599" s="131"/>
      <c r="C599" s="132"/>
      <c r="D599" s="53"/>
      <c r="E599" s="123"/>
      <c r="F599" s="707" t="s">
        <v>469</v>
      </c>
      <c r="G599" s="708"/>
      <c r="H599" s="699"/>
      <c r="I599" s="699"/>
      <c r="J599" s="699"/>
      <c r="K599" s="699"/>
      <c r="L599" s="699"/>
      <c r="M599" s="699"/>
      <c r="N599" s="699"/>
      <c r="O599" s="695" t="s">
        <v>99</v>
      </c>
      <c r="P599" s="695" t="s">
        <v>102</v>
      </c>
      <c r="Q599" s="696" t="s">
        <v>383</v>
      </c>
      <c r="R599" s="700">
        <v>600000</v>
      </c>
      <c r="S599" s="701">
        <v>288000</v>
      </c>
      <c r="T599" s="684">
        <f t="shared" si="44"/>
        <v>48</v>
      </c>
    </row>
    <row r="600" spans="1:20" s="102" customFormat="1" ht="21" customHeight="1" x14ac:dyDescent="0.2">
      <c r="A600" s="99"/>
      <c r="B600" s="131"/>
      <c r="C600" s="132"/>
      <c r="D600" s="53"/>
      <c r="E600" s="123"/>
      <c r="F600" s="775" t="s">
        <v>421</v>
      </c>
      <c r="G600" s="776"/>
      <c r="H600" s="664"/>
      <c r="I600" s="664"/>
      <c r="J600" s="664"/>
      <c r="K600" s="664"/>
      <c r="L600" s="664"/>
      <c r="M600" s="664"/>
      <c r="N600" s="664"/>
      <c r="O600" s="665" t="s">
        <v>373</v>
      </c>
      <c r="P600" s="665" t="s">
        <v>486</v>
      </c>
      <c r="Q600" s="666" t="s">
        <v>321</v>
      </c>
      <c r="R600" s="667">
        <f t="shared" ref="R600:S602" si="46">R601</f>
        <v>1050000</v>
      </c>
      <c r="S600" s="668">
        <f t="shared" si="46"/>
        <v>479237.88</v>
      </c>
      <c r="T600" s="675">
        <f t="shared" si="44"/>
        <v>45.64170285714286</v>
      </c>
    </row>
    <row r="601" spans="1:20" s="102" customFormat="1" ht="36.75" customHeight="1" x14ac:dyDescent="0.2">
      <c r="A601" s="99"/>
      <c r="B601" s="131"/>
      <c r="C601" s="132"/>
      <c r="D601" s="53"/>
      <c r="E601" s="123"/>
      <c r="F601" s="722" t="s">
        <v>229</v>
      </c>
      <c r="G601" s="723"/>
      <c r="H601" s="699"/>
      <c r="I601" s="699"/>
      <c r="J601" s="699"/>
      <c r="K601" s="699"/>
      <c r="L601" s="699"/>
      <c r="M601" s="699"/>
      <c r="N601" s="699"/>
      <c r="O601" s="695" t="s">
        <v>373</v>
      </c>
      <c r="P601" s="695" t="s">
        <v>492</v>
      </c>
      <c r="Q601" s="696" t="s">
        <v>321</v>
      </c>
      <c r="R601" s="700">
        <f t="shared" si="46"/>
        <v>1050000</v>
      </c>
      <c r="S601" s="701">
        <f t="shared" si="46"/>
        <v>479237.88</v>
      </c>
      <c r="T601" s="684">
        <f t="shared" si="44"/>
        <v>45.64170285714286</v>
      </c>
    </row>
    <row r="602" spans="1:20" s="102" customFormat="1" ht="33" customHeight="1" x14ac:dyDescent="0.2">
      <c r="A602" s="99"/>
      <c r="B602" s="131"/>
      <c r="C602" s="132"/>
      <c r="D602" s="53"/>
      <c r="E602" s="123"/>
      <c r="F602" s="722" t="s">
        <v>220</v>
      </c>
      <c r="G602" s="822"/>
      <c r="H602" s="699"/>
      <c r="I602" s="699"/>
      <c r="J602" s="699"/>
      <c r="K602" s="699"/>
      <c r="L602" s="699"/>
      <c r="M602" s="699"/>
      <c r="N602" s="699"/>
      <c r="O602" s="695" t="s">
        <v>373</v>
      </c>
      <c r="P602" s="695" t="s">
        <v>524</v>
      </c>
      <c r="Q602" s="696" t="s">
        <v>321</v>
      </c>
      <c r="R602" s="700">
        <f t="shared" si="46"/>
        <v>1050000</v>
      </c>
      <c r="S602" s="701">
        <f t="shared" si="46"/>
        <v>479237.88</v>
      </c>
      <c r="T602" s="684">
        <f t="shared" si="44"/>
        <v>45.64170285714286</v>
      </c>
    </row>
    <row r="603" spans="1:20" s="102" customFormat="1" ht="51.75" customHeight="1" x14ac:dyDescent="0.2">
      <c r="A603" s="99"/>
      <c r="B603" s="131"/>
      <c r="C603" s="132"/>
      <c r="D603" s="53"/>
      <c r="E603" s="123"/>
      <c r="F603" s="722" t="s">
        <v>230</v>
      </c>
      <c r="G603" s="822"/>
      <c r="H603" s="699"/>
      <c r="I603" s="699"/>
      <c r="J603" s="699"/>
      <c r="K603" s="699"/>
      <c r="L603" s="699"/>
      <c r="M603" s="699"/>
      <c r="N603" s="699"/>
      <c r="O603" s="695" t="s">
        <v>373</v>
      </c>
      <c r="P603" s="695" t="s">
        <v>48</v>
      </c>
      <c r="Q603" s="696" t="s">
        <v>321</v>
      </c>
      <c r="R603" s="700">
        <f>R604+R607</f>
        <v>1050000</v>
      </c>
      <c r="S603" s="701">
        <f>S604+S607</f>
        <v>479237.88</v>
      </c>
      <c r="T603" s="684">
        <f t="shared" si="44"/>
        <v>45.64170285714286</v>
      </c>
    </row>
    <row r="604" spans="1:20" s="102" customFormat="1" ht="54" customHeight="1" x14ac:dyDescent="0.2">
      <c r="A604" s="99"/>
      <c r="B604" s="131"/>
      <c r="C604" s="132"/>
      <c r="D604" s="53"/>
      <c r="E604" s="123"/>
      <c r="F604" s="677" t="s">
        <v>433</v>
      </c>
      <c r="G604" s="677"/>
      <c r="H604" s="699"/>
      <c r="I604" s="699"/>
      <c r="J604" s="699"/>
      <c r="K604" s="699"/>
      <c r="L604" s="699"/>
      <c r="M604" s="699"/>
      <c r="N604" s="699"/>
      <c r="O604" s="695" t="s">
        <v>373</v>
      </c>
      <c r="P604" s="695" t="s">
        <v>169</v>
      </c>
      <c r="Q604" s="696" t="s">
        <v>321</v>
      </c>
      <c r="R604" s="700">
        <f>R605</f>
        <v>350000</v>
      </c>
      <c r="S604" s="701">
        <f>S605</f>
        <v>347200.38</v>
      </c>
      <c r="T604" s="684">
        <f t="shared" si="44"/>
        <v>99.200108571428572</v>
      </c>
    </row>
    <row r="605" spans="1:20" s="102" customFormat="1" ht="53.25" customHeight="1" x14ac:dyDescent="0.2">
      <c r="A605" s="99"/>
      <c r="B605" s="131"/>
      <c r="C605" s="132"/>
      <c r="D605" s="53"/>
      <c r="E605" s="123"/>
      <c r="F605" s="677" t="s">
        <v>255</v>
      </c>
      <c r="G605" s="677"/>
      <c r="H605" s="699"/>
      <c r="I605" s="699"/>
      <c r="J605" s="699"/>
      <c r="K605" s="699"/>
      <c r="L605" s="699"/>
      <c r="M605" s="699"/>
      <c r="N605" s="699"/>
      <c r="O605" s="695" t="s">
        <v>373</v>
      </c>
      <c r="P605" s="695" t="s">
        <v>169</v>
      </c>
      <c r="Q605" s="696" t="s">
        <v>382</v>
      </c>
      <c r="R605" s="700">
        <f>R606</f>
        <v>350000</v>
      </c>
      <c r="S605" s="701">
        <f>S606</f>
        <v>347200.38</v>
      </c>
      <c r="T605" s="684">
        <f t="shared" si="44"/>
        <v>99.200108571428572</v>
      </c>
    </row>
    <row r="606" spans="1:20" s="102" customFormat="1" ht="21.75" customHeight="1" x14ac:dyDescent="0.2">
      <c r="A606" s="99"/>
      <c r="B606" s="131"/>
      <c r="C606" s="132"/>
      <c r="D606" s="53"/>
      <c r="E606" s="123"/>
      <c r="F606" s="686" t="s">
        <v>466</v>
      </c>
      <c r="G606" s="687"/>
      <c r="H606" s="699"/>
      <c r="I606" s="699"/>
      <c r="J606" s="699"/>
      <c r="K606" s="699"/>
      <c r="L606" s="699"/>
      <c r="M606" s="699"/>
      <c r="N606" s="699"/>
      <c r="O606" s="695" t="s">
        <v>373</v>
      </c>
      <c r="P606" s="695" t="s">
        <v>169</v>
      </c>
      <c r="Q606" s="696" t="s">
        <v>465</v>
      </c>
      <c r="R606" s="700">
        <f>400000-50000</f>
        <v>350000</v>
      </c>
      <c r="S606" s="701">
        <v>347200.38</v>
      </c>
      <c r="T606" s="684">
        <f t="shared" si="44"/>
        <v>99.200108571428572</v>
      </c>
    </row>
    <row r="607" spans="1:20" s="102" customFormat="1" ht="33.75" customHeight="1" x14ac:dyDescent="0.2">
      <c r="A607" s="99"/>
      <c r="B607" s="131"/>
      <c r="C607" s="132"/>
      <c r="D607" s="53"/>
      <c r="E607" s="123"/>
      <c r="F607" s="707" t="s">
        <v>153</v>
      </c>
      <c r="G607" s="707"/>
      <c r="H607" s="699"/>
      <c r="I607" s="699"/>
      <c r="J607" s="699"/>
      <c r="K607" s="699"/>
      <c r="L607" s="699"/>
      <c r="M607" s="699"/>
      <c r="N607" s="699"/>
      <c r="O607" s="709" t="s">
        <v>373</v>
      </c>
      <c r="P607" s="709" t="s">
        <v>121</v>
      </c>
      <c r="Q607" s="710" t="s">
        <v>321</v>
      </c>
      <c r="R607" s="700">
        <f>R608</f>
        <v>700000</v>
      </c>
      <c r="S607" s="701">
        <f>S608</f>
        <v>132037.5</v>
      </c>
      <c r="T607" s="684">
        <f t="shared" si="44"/>
        <v>18.862499999999997</v>
      </c>
    </row>
    <row r="608" spans="1:20" s="102" customFormat="1" ht="38.25" customHeight="1" x14ac:dyDescent="0.2">
      <c r="A608" s="99"/>
      <c r="B608" s="131"/>
      <c r="C608" s="132"/>
      <c r="D608" s="53"/>
      <c r="E608" s="123"/>
      <c r="F608" s="707" t="s">
        <v>393</v>
      </c>
      <c r="G608" s="761"/>
      <c r="H608" s="699"/>
      <c r="I608" s="699"/>
      <c r="J608" s="699"/>
      <c r="K608" s="699"/>
      <c r="L608" s="699"/>
      <c r="M608" s="699"/>
      <c r="N608" s="699"/>
      <c r="O608" s="709" t="s">
        <v>373</v>
      </c>
      <c r="P608" s="709" t="s">
        <v>121</v>
      </c>
      <c r="Q608" s="710" t="s">
        <v>392</v>
      </c>
      <c r="R608" s="700">
        <f>R609</f>
        <v>700000</v>
      </c>
      <c r="S608" s="701">
        <f>S609</f>
        <v>132037.5</v>
      </c>
      <c r="T608" s="684">
        <f t="shared" si="44"/>
        <v>18.862499999999997</v>
      </c>
    </row>
    <row r="609" spans="1:20" s="102" customFormat="1" ht="50.25" customHeight="1" x14ac:dyDescent="0.2">
      <c r="A609" s="99"/>
      <c r="B609" s="131"/>
      <c r="C609" s="132"/>
      <c r="D609" s="53"/>
      <c r="E609" s="123"/>
      <c r="F609" s="707" t="s">
        <v>462</v>
      </c>
      <c r="G609" s="708"/>
      <c r="H609" s="699"/>
      <c r="I609" s="699"/>
      <c r="J609" s="699"/>
      <c r="K609" s="699"/>
      <c r="L609" s="699"/>
      <c r="M609" s="699"/>
      <c r="N609" s="699"/>
      <c r="O609" s="709" t="s">
        <v>373</v>
      </c>
      <c r="P609" s="709" t="s">
        <v>121</v>
      </c>
      <c r="Q609" s="710" t="s">
        <v>461</v>
      </c>
      <c r="R609" s="700">
        <v>700000</v>
      </c>
      <c r="S609" s="701">
        <v>132037.5</v>
      </c>
      <c r="T609" s="684">
        <f t="shared" si="44"/>
        <v>18.862499999999997</v>
      </c>
    </row>
    <row r="610" spans="1:20" s="102" customFormat="1" ht="32.25" customHeight="1" x14ac:dyDescent="0.2">
      <c r="A610" s="99"/>
      <c r="B610" s="131"/>
      <c r="C610" s="132"/>
      <c r="D610" s="53"/>
      <c r="E610" s="123"/>
      <c r="F610" s="775" t="s">
        <v>384</v>
      </c>
      <c r="G610" s="723"/>
      <c r="H610" s="664"/>
      <c r="I610" s="664"/>
      <c r="J610" s="664"/>
      <c r="K610" s="664"/>
      <c r="L610" s="664"/>
      <c r="M610" s="664"/>
      <c r="N610" s="664"/>
      <c r="O610" s="665" t="s">
        <v>372</v>
      </c>
      <c r="P610" s="695"/>
      <c r="Q610" s="696"/>
      <c r="R610" s="773">
        <f>R600+R593</f>
        <v>1650000</v>
      </c>
      <c r="S610" s="774">
        <f>S600+S593</f>
        <v>767237.88</v>
      </c>
      <c r="T610" s="675">
        <f t="shared" si="44"/>
        <v>46.499265454545458</v>
      </c>
    </row>
    <row r="611" spans="1:20" s="102" customFormat="1" ht="65.25" customHeight="1" x14ac:dyDescent="0.2">
      <c r="A611" s="99"/>
      <c r="B611" s="131"/>
      <c r="C611" s="132"/>
      <c r="D611" s="53"/>
      <c r="E611" s="123"/>
      <c r="F611" s="662" t="s">
        <v>338</v>
      </c>
      <c r="G611" s="663"/>
      <c r="H611" s="664" t="e">
        <f>H617+#REF!+#REF!+#REF!</f>
        <v>#REF!</v>
      </c>
      <c r="I611" s="664" t="e">
        <f>I617+#REF!+#REF!+#REF!</f>
        <v>#REF!</v>
      </c>
      <c r="J611" s="664" t="e">
        <f>J617+#REF!+#REF!+#REF!</f>
        <v>#REF!</v>
      </c>
      <c r="K611" s="664" t="e">
        <f>K617+#REF!+#REF!+#REF!</f>
        <v>#REF!</v>
      </c>
      <c r="L611" s="664" t="e">
        <f>L617+#REF!+#REF!+#REF!</f>
        <v>#REF!</v>
      </c>
      <c r="M611" s="664" t="e">
        <f>M617+#REF!+#REF!+#REF!</f>
        <v>#REF!</v>
      </c>
      <c r="N611" s="664" t="e">
        <f>N617+#REF!+#REF!+#REF!</f>
        <v>#REF!</v>
      </c>
      <c r="O611" s="665"/>
      <c r="P611" s="906"/>
      <c r="Q611" s="696"/>
      <c r="R611" s="693"/>
      <c r="S611" s="694"/>
      <c r="T611" s="675"/>
    </row>
    <row r="612" spans="1:20" s="102" customFormat="1" ht="48" customHeight="1" x14ac:dyDescent="0.2">
      <c r="A612" s="99"/>
      <c r="B612" s="131"/>
      <c r="C612" s="132"/>
      <c r="D612" s="53"/>
      <c r="E612" s="123"/>
      <c r="F612" s="775" t="s">
        <v>374</v>
      </c>
      <c r="G612" s="822"/>
      <c r="H612" s="664"/>
      <c r="I612" s="664"/>
      <c r="J612" s="664"/>
      <c r="K612" s="664"/>
      <c r="L612" s="664"/>
      <c r="M612" s="664"/>
      <c r="N612" s="664"/>
      <c r="O612" s="665" t="s">
        <v>376</v>
      </c>
      <c r="P612" s="665" t="s">
        <v>486</v>
      </c>
      <c r="Q612" s="666" t="s">
        <v>321</v>
      </c>
      <c r="R612" s="693">
        <f>R613</f>
        <v>3131440</v>
      </c>
      <c r="S612" s="694">
        <f>S613</f>
        <v>1804743.91</v>
      </c>
      <c r="T612" s="675">
        <f t="shared" si="44"/>
        <v>57.633034961551232</v>
      </c>
    </row>
    <row r="613" spans="1:20" s="102" customFormat="1" ht="32.25" customHeight="1" x14ac:dyDescent="0.2">
      <c r="A613" s="99"/>
      <c r="B613" s="131"/>
      <c r="C613" s="132"/>
      <c r="D613" s="53"/>
      <c r="E613" s="123"/>
      <c r="F613" s="686" t="s">
        <v>425</v>
      </c>
      <c r="G613" s="772"/>
      <c r="H613" s="676"/>
      <c r="I613" s="699"/>
      <c r="J613" s="699"/>
      <c r="K613" s="699"/>
      <c r="L613" s="699"/>
      <c r="M613" s="699"/>
      <c r="N613" s="699"/>
      <c r="O613" s="695" t="s">
        <v>376</v>
      </c>
      <c r="P613" s="709" t="s">
        <v>484</v>
      </c>
      <c r="Q613" s="696" t="s">
        <v>321</v>
      </c>
      <c r="R613" s="697">
        <f>R617</f>
        <v>3131440</v>
      </c>
      <c r="S613" s="698">
        <f>S617</f>
        <v>1804743.91</v>
      </c>
      <c r="T613" s="684">
        <f t="shared" si="44"/>
        <v>57.633034961551232</v>
      </c>
    </row>
    <row r="614" spans="1:20" s="102" customFormat="1" ht="32.25" customHeight="1" x14ac:dyDescent="0.2">
      <c r="A614" s="99"/>
      <c r="B614" s="131"/>
      <c r="C614" s="132"/>
      <c r="D614" s="53"/>
      <c r="E614" s="123"/>
      <c r="F614" s="676" t="s">
        <v>426</v>
      </c>
      <c r="G614" s="677"/>
      <c r="H614" s="678"/>
      <c r="I614" s="699"/>
      <c r="J614" s="699"/>
      <c r="K614" s="699"/>
      <c r="L614" s="699"/>
      <c r="M614" s="699"/>
      <c r="N614" s="699"/>
      <c r="O614" s="695" t="s">
        <v>376</v>
      </c>
      <c r="P614" s="709" t="s">
        <v>485</v>
      </c>
      <c r="Q614" s="696" t="s">
        <v>321</v>
      </c>
      <c r="R614" s="697">
        <f>R617</f>
        <v>3131440</v>
      </c>
      <c r="S614" s="698">
        <f>S617</f>
        <v>1804743.91</v>
      </c>
      <c r="T614" s="684">
        <f t="shared" si="44"/>
        <v>57.633034961551232</v>
      </c>
    </row>
    <row r="615" spans="1:20" s="102" customFormat="1" ht="51" customHeight="1" x14ac:dyDescent="0.2">
      <c r="A615" s="99"/>
      <c r="B615" s="131"/>
      <c r="C615" s="132"/>
      <c r="D615" s="53"/>
      <c r="E615" s="123"/>
      <c r="F615" s="686" t="s">
        <v>231</v>
      </c>
      <c r="G615" s="687"/>
      <c r="H615" s="913"/>
      <c r="I615" s="699"/>
      <c r="J615" s="699"/>
      <c r="K615" s="699"/>
      <c r="L615" s="699"/>
      <c r="M615" s="699"/>
      <c r="N615" s="699"/>
      <c r="O615" s="695" t="s">
        <v>376</v>
      </c>
      <c r="P615" s="709" t="s">
        <v>39</v>
      </c>
      <c r="Q615" s="696" t="s">
        <v>321</v>
      </c>
      <c r="R615" s="697">
        <f t="shared" ref="R615:S617" si="47">R616</f>
        <v>3131440</v>
      </c>
      <c r="S615" s="698">
        <f t="shared" si="47"/>
        <v>1804743.91</v>
      </c>
      <c r="T615" s="684">
        <f t="shared" si="44"/>
        <v>57.633034961551232</v>
      </c>
    </row>
    <row r="616" spans="1:20" s="102" customFormat="1" ht="32.25" customHeight="1" x14ac:dyDescent="0.2">
      <c r="A616" s="99"/>
      <c r="B616" s="131"/>
      <c r="C616" s="132"/>
      <c r="D616" s="53"/>
      <c r="E616" s="123"/>
      <c r="F616" s="767" t="s">
        <v>340</v>
      </c>
      <c r="G616" s="768"/>
      <c r="H616" s="754"/>
      <c r="I616" s="699"/>
      <c r="J616" s="699"/>
      <c r="K616" s="699"/>
      <c r="L616" s="699"/>
      <c r="M616" s="699"/>
      <c r="N616" s="699"/>
      <c r="O616" s="695" t="s">
        <v>376</v>
      </c>
      <c r="P616" s="695" t="s">
        <v>170</v>
      </c>
      <c r="Q616" s="696" t="s">
        <v>321</v>
      </c>
      <c r="R616" s="697">
        <f t="shared" si="47"/>
        <v>3131440</v>
      </c>
      <c r="S616" s="698">
        <f t="shared" si="47"/>
        <v>1804743.91</v>
      </c>
      <c r="T616" s="684">
        <f t="shared" si="44"/>
        <v>57.633034961551232</v>
      </c>
    </row>
    <row r="617" spans="1:20" s="102" customFormat="1" ht="35.25" customHeight="1" x14ac:dyDescent="0.2">
      <c r="A617" s="99"/>
      <c r="B617" s="131"/>
      <c r="C617" s="132"/>
      <c r="D617" s="53"/>
      <c r="E617" s="123"/>
      <c r="F617" s="743" t="s">
        <v>262</v>
      </c>
      <c r="G617" s="743"/>
      <c r="H617" s="697">
        <v>23726</v>
      </c>
      <c r="I617" s="828"/>
      <c r="J617" s="699"/>
      <c r="K617" s="699">
        <v>-19531</v>
      </c>
      <c r="L617" s="699"/>
      <c r="M617" s="699">
        <f>H617+I617+J617+K617+L617</f>
        <v>4195</v>
      </c>
      <c r="N617" s="699">
        <f>M617-H617</f>
        <v>-19531</v>
      </c>
      <c r="O617" s="695" t="s">
        <v>376</v>
      </c>
      <c r="P617" s="695" t="s">
        <v>170</v>
      </c>
      <c r="Q617" s="696" t="s">
        <v>422</v>
      </c>
      <c r="R617" s="700">
        <f t="shared" si="47"/>
        <v>3131440</v>
      </c>
      <c r="S617" s="701">
        <f t="shared" si="47"/>
        <v>1804743.91</v>
      </c>
      <c r="T617" s="684">
        <f t="shared" si="44"/>
        <v>57.633034961551232</v>
      </c>
    </row>
    <row r="618" spans="1:20" s="102" customFormat="1" ht="26.25" customHeight="1" x14ac:dyDescent="0.2">
      <c r="A618" s="99"/>
      <c r="B618" s="131"/>
      <c r="C618" s="132"/>
      <c r="D618" s="53"/>
      <c r="E618" s="123"/>
      <c r="F618" s="743" t="s">
        <v>482</v>
      </c>
      <c r="G618" s="743"/>
      <c r="H618" s="914"/>
      <c r="I618" s="915"/>
      <c r="J618" s="754"/>
      <c r="K618" s="754"/>
      <c r="L618" s="754"/>
      <c r="M618" s="754"/>
      <c r="N618" s="754"/>
      <c r="O618" s="695" t="s">
        <v>376</v>
      </c>
      <c r="P618" s="695" t="s">
        <v>170</v>
      </c>
      <c r="Q618" s="739" t="s">
        <v>481</v>
      </c>
      <c r="R618" s="700">
        <v>3131440</v>
      </c>
      <c r="S618" s="701">
        <v>1804743.91</v>
      </c>
      <c r="T618" s="684">
        <f t="shared" si="44"/>
        <v>57.633034961551232</v>
      </c>
    </row>
    <row r="619" spans="1:20" s="102" customFormat="1" ht="47.25" customHeight="1" x14ac:dyDescent="0.2">
      <c r="A619" s="99"/>
      <c r="B619" s="131"/>
      <c r="C619" s="132"/>
      <c r="D619" s="53"/>
      <c r="E619" s="123"/>
      <c r="F619" s="916" t="s">
        <v>380</v>
      </c>
      <c r="G619" s="917"/>
      <c r="H619" s="918"/>
      <c r="I619" s="908"/>
      <c r="J619" s="664"/>
      <c r="K619" s="664"/>
      <c r="L619" s="664"/>
      <c r="M619" s="664"/>
      <c r="N619" s="664"/>
      <c r="O619" s="919" t="s">
        <v>375</v>
      </c>
      <c r="P619" s="688"/>
      <c r="Q619" s="739"/>
      <c r="R619" s="773">
        <f>R612</f>
        <v>3131440</v>
      </c>
      <c r="S619" s="774">
        <f>S612</f>
        <v>1804743.91</v>
      </c>
      <c r="T619" s="675">
        <f t="shared" si="44"/>
        <v>57.633034961551232</v>
      </c>
    </row>
    <row r="620" spans="1:20" s="4" customFormat="1" ht="26.25" customHeight="1" x14ac:dyDescent="0.2">
      <c r="A620" s="91">
        <v>3004</v>
      </c>
      <c r="B620" s="485" t="s">
        <v>299</v>
      </c>
      <c r="C620" s="485"/>
      <c r="D620" s="103"/>
      <c r="E620" s="124"/>
      <c r="F620" s="920" t="s">
        <v>300</v>
      </c>
      <c r="G620" s="921"/>
      <c r="H620" s="801" t="e">
        <f>H166+#REF!+#REF!+H238+H341+#REF!+H482+H517+H518+H566+#REF!</f>
        <v>#REF!</v>
      </c>
      <c r="I620" s="664" t="e">
        <f>I166+#REF!+#REF!+I238+I341+#REF!+I482+I517+I518+I566+#REF!</f>
        <v>#REF!</v>
      </c>
      <c r="J620" s="664" t="e">
        <f>J166+#REF!+#REF!+J238+J341+#REF!+J482+J517+J518+J566+#REF!</f>
        <v>#REF!</v>
      </c>
      <c r="K620" s="664" t="e">
        <f>K166+#REF!+#REF!+K238+K341+#REF!+K482+K517+K518+K566+#REF!</f>
        <v>#REF!</v>
      </c>
      <c r="L620" s="664" t="e">
        <f>L166+#REF!+#REF!+L238+L341+#REF!+L482+L517+L518+L566+#REF!</f>
        <v>#REF!</v>
      </c>
      <c r="M620" s="664" t="e">
        <f>M166+#REF!+#REF!+M238+M341+#REF!+M482+M517+M518+M566+#REF!</f>
        <v>#REF!</v>
      </c>
      <c r="N620" s="731" t="e">
        <f>N166+#REF!+#REF!+N238+N341+#REF!+N482+N517+N518+N566+#REF!</f>
        <v>#REF!</v>
      </c>
      <c r="O620" s="688"/>
      <c r="P620" s="688"/>
      <c r="Q620" s="922"/>
      <c r="R620" s="693">
        <f>R166+R238+R341+R482+R517+R566+R175+R591+R610+R619</f>
        <v>757692085.15999997</v>
      </c>
      <c r="S620" s="694">
        <f>S166+S238+S341+S482+S517+S566+S175+S591+S610+S619</f>
        <v>306033304.17000002</v>
      </c>
      <c r="T620" s="675">
        <f t="shared" si="44"/>
        <v>40.390194138741165</v>
      </c>
    </row>
    <row r="621" spans="1:20" s="4" customFormat="1" ht="26.25" customHeight="1" x14ac:dyDescent="0.2">
      <c r="A621" s="182"/>
      <c r="B621" s="183"/>
      <c r="C621" s="183"/>
      <c r="D621" s="171"/>
      <c r="E621" s="171"/>
      <c r="F621" s="166"/>
      <c r="G621" s="166"/>
      <c r="H621" s="19"/>
      <c r="I621" s="19"/>
      <c r="J621" s="19"/>
      <c r="K621" s="19"/>
      <c r="L621" s="19"/>
      <c r="M621" s="19"/>
      <c r="N621" s="184"/>
      <c r="O621" s="167"/>
      <c r="P621" s="167"/>
      <c r="Q621" s="167"/>
      <c r="R621" s="186"/>
      <c r="S621" s="186"/>
    </row>
    <row r="622" spans="1:20" s="4" customFormat="1" ht="17.25" customHeight="1" x14ac:dyDescent="0.2">
      <c r="A622" s="105"/>
      <c r="C622" s="3"/>
      <c r="D622" s="105"/>
      <c r="E622" s="105"/>
      <c r="F622" s="27" t="s">
        <v>490</v>
      </c>
      <c r="G622" s="27"/>
      <c r="H622" s="106"/>
      <c r="I622" s="63"/>
      <c r="J622" s="63"/>
      <c r="K622" s="63"/>
      <c r="L622" s="63"/>
      <c r="M622" s="63"/>
      <c r="N622" s="185"/>
      <c r="O622" s="167"/>
      <c r="P622" s="27"/>
      <c r="Q622" s="167"/>
      <c r="R622" s="168"/>
      <c r="S622" s="168"/>
    </row>
    <row r="623" spans="1:20" s="4" customFormat="1" ht="15.75" customHeight="1" x14ac:dyDescent="0.2">
      <c r="A623" s="105"/>
      <c r="C623" s="3"/>
      <c r="D623" s="105"/>
      <c r="E623" s="105"/>
      <c r="F623" s="27" t="s">
        <v>310</v>
      </c>
      <c r="G623" s="27"/>
      <c r="H623" s="107"/>
      <c r="I623" s="27"/>
      <c r="J623" s="27"/>
      <c r="K623" s="27"/>
      <c r="L623" s="27"/>
      <c r="M623" s="27"/>
      <c r="N623" s="27"/>
      <c r="O623" s="27"/>
      <c r="P623" s="27"/>
      <c r="Q623" s="27"/>
      <c r="R623" s="27"/>
      <c r="S623" s="27"/>
    </row>
    <row r="624" spans="1:20" s="4" customFormat="1" x14ac:dyDescent="0.2">
      <c r="A624" s="105"/>
      <c r="C624" s="3"/>
      <c r="D624" s="105"/>
      <c r="E624" s="105"/>
      <c r="F624" s="27" t="s">
        <v>308</v>
      </c>
      <c r="G624" s="27"/>
      <c r="H624" s="107"/>
      <c r="I624" s="27"/>
      <c r="J624" s="27"/>
      <c r="K624" s="27"/>
      <c r="L624" s="27"/>
      <c r="M624" s="27"/>
      <c r="N624" s="27"/>
      <c r="O624" s="27"/>
      <c r="P624" s="27"/>
      <c r="Q624" s="27"/>
      <c r="R624" s="27"/>
      <c r="S624" s="27"/>
    </row>
    <row r="625" spans="1:19" s="4" customFormat="1" x14ac:dyDescent="0.2">
      <c r="A625" s="105"/>
      <c r="C625" s="3"/>
      <c r="D625" s="105"/>
      <c r="E625" s="105"/>
      <c r="H625" s="107"/>
      <c r="I625" s="27"/>
      <c r="J625" s="27"/>
      <c r="K625" s="27"/>
      <c r="L625" s="27"/>
      <c r="M625" s="27"/>
      <c r="N625" s="27"/>
      <c r="O625" s="27"/>
      <c r="Q625" s="27"/>
      <c r="R625" s="27"/>
      <c r="S625" s="27"/>
    </row>
    <row r="626" spans="1:19" s="4" customFormat="1" ht="30.75" customHeight="1" x14ac:dyDescent="0.2">
      <c r="A626" s="105"/>
      <c r="C626" s="3"/>
      <c r="D626" s="105"/>
      <c r="E626" s="105"/>
      <c r="F626" s="27"/>
      <c r="G626" s="27"/>
      <c r="P626" s="27"/>
      <c r="R626" s="92"/>
      <c r="S626" s="92"/>
    </row>
    <row r="627" spans="1:19" s="4" customFormat="1" x14ac:dyDescent="0.2">
      <c r="A627" s="105"/>
      <c r="C627" s="3"/>
      <c r="D627" s="105"/>
      <c r="E627" s="105"/>
      <c r="F627" s="27"/>
      <c r="G627" s="27"/>
      <c r="H627" s="107"/>
      <c r="I627" s="27"/>
      <c r="J627" s="27"/>
      <c r="K627" s="27"/>
      <c r="L627" s="27"/>
      <c r="M627" s="27"/>
      <c r="N627" s="27"/>
      <c r="O627" s="27"/>
      <c r="P627" s="27"/>
      <c r="Q627" s="27"/>
      <c r="R627" s="219"/>
      <c r="S627" s="219"/>
    </row>
    <row r="628" spans="1:19" s="4" customFormat="1" x14ac:dyDescent="0.25">
      <c r="A628" s="105"/>
      <c r="C628" s="3"/>
      <c r="D628" s="105"/>
      <c r="E628" s="105"/>
      <c r="F628" s="27"/>
      <c r="G628" s="27"/>
      <c r="H628" s="107"/>
      <c r="I628" s="27"/>
      <c r="J628" s="27"/>
      <c r="K628" s="27"/>
      <c r="L628" s="27"/>
      <c r="M628" s="27"/>
      <c r="N628" s="27"/>
      <c r="O628" s="27"/>
      <c r="P628" s="10"/>
      <c r="Q628" s="27"/>
      <c r="R628" s="27"/>
      <c r="S628" s="27"/>
    </row>
    <row r="629" spans="1:19" x14ac:dyDescent="0.25">
      <c r="F629" s="27"/>
      <c r="G629" s="27"/>
      <c r="H629" s="12"/>
      <c r="I629" s="10"/>
      <c r="J629" s="10"/>
      <c r="K629" s="10"/>
      <c r="L629" s="10"/>
      <c r="M629" s="10"/>
      <c r="N629" s="10"/>
      <c r="O629" s="10"/>
      <c r="P629" s="10"/>
      <c r="Q629" s="10"/>
      <c r="R629" s="175"/>
      <c r="S629" s="175"/>
    </row>
    <row r="630" spans="1:19" x14ac:dyDescent="0.25">
      <c r="F630" s="27"/>
      <c r="G630" s="27"/>
      <c r="H630" s="12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</row>
    <row r="631" spans="1:19" x14ac:dyDescent="0.25">
      <c r="F631" s="27"/>
      <c r="G631" s="27"/>
      <c r="H631" s="12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</row>
    <row r="632" spans="1:19" x14ac:dyDescent="0.25">
      <c r="F632" s="27"/>
      <c r="G632" s="27"/>
      <c r="H632" s="12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</row>
    <row r="633" spans="1:19" x14ac:dyDescent="0.25">
      <c r="F633" s="27"/>
      <c r="G633" s="27"/>
      <c r="H633" s="12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</row>
    <row r="634" spans="1:19" x14ac:dyDescent="0.25">
      <c r="F634" s="27"/>
      <c r="G634" s="27"/>
      <c r="H634" s="12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</row>
    <row r="635" spans="1:19" x14ac:dyDescent="0.25">
      <c r="F635" s="27"/>
      <c r="G635" s="27"/>
      <c r="H635" s="12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</row>
    <row r="636" spans="1:19" x14ac:dyDescent="0.25">
      <c r="F636" s="27"/>
      <c r="G636" s="27"/>
      <c r="H636" s="12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</row>
    <row r="637" spans="1:19" x14ac:dyDescent="0.25">
      <c r="F637" s="27"/>
      <c r="G637" s="27"/>
      <c r="H637" s="12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</row>
    <row r="638" spans="1:19" x14ac:dyDescent="0.25">
      <c r="F638" s="27"/>
      <c r="G638" s="27"/>
      <c r="H638" s="12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</row>
    <row r="639" spans="1:19" x14ac:dyDescent="0.25">
      <c r="F639" s="27"/>
      <c r="G639" s="27"/>
      <c r="H639" s="12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</row>
    <row r="640" spans="1:19" x14ac:dyDescent="0.25">
      <c r="F640" s="27"/>
      <c r="G640" s="27"/>
      <c r="H640" s="12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</row>
    <row r="641" spans="6:19" x14ac:dyDescent="0.25">
      <c r="F641" s="27"/>
      <c r="G641" s="27"/>
      <c r="H641" s="12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</row>
    <row r="642" spans="6:19" x14ac:dyDescent="0.25">
      <c r="F642" s="27"/>
      <c r="G642" s="27"/>
      <c r="H642" s="12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</row>
    <row r="643" spans="6:19" x14ac:dyDescent="0.25">
      <c r="F643" s="27"/>
      <c r="G643" s="27"/>
      <c r="H643" s="12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</row>
    <row r="644" spans="6:19" x14ac:dyDescent="0.25">
      <c r="F644" s="27"/>
      <c r="G644" s="27"/>
      <c r="H644" s="12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</row>
    <row r="645" spans="6:19" x14ac:dyDescent="0.25">
      <c r="F645" s="27"/>
      <c r="G645" s="27"/>
      <c r="H645" s="12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</row>
    <row r="646" spans="6:19" x14ac:dyDescent="0.25">
      <c r="F646" s="27"/>
      <c r="G646" s="27"/>
      <c r="H646" s="12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</row>
    <row r="647" spans="6:19" x14ac:dyDescent="0.25">
      <c r="F647" s="27"/>
      <c r="G647" s="27"/>
      <c r="H647" s="12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</row>
    <row r="648" spans="6:19" x14ac:dyDescent="0.25">
      <c r="F648" s="27"/>
      <c r="G648" s="27"/>
      <c r="H648" s="12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</row>
    <row r="649" spans="6:19" x14ac:dyDescent="0.25">
      <c r="F649" s="27"/>
      <c r="G649" s="27"/>
      <c r="H649" s="12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</row>
    <row r="650" spans="6:19" x14ac:dyDescent="0.25">
      <c r="F650" s="27"/>
      <c r="G650" s="27"/>
      <c r="H650" s="12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</row>
    <row r="651" spans="6:19" x14ac:dyDescent="0.25">
      <c r="F651" s="27"/>
      <c r="G651" s="27"/>
      <c r="H651" s="12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</row>
    <row r="652" spans="6:19" x14ac:dyDescent="0.25">
      <c r="F652" s="27"/>
      <c r="G652" s="27"/>
      <c r="H652" s="12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</row>
    <row r="653" spans="6:19" x14ac:dyDescent="0.25">
      <c r="F653" s="27"/>
      <c r="G653" s="27"/>
      <c r="H653" s="12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</row>
    <row r="654" spans="6:19" x14ac:dyDescent="0.25">
      <c r="F654" s="27"/>
      <c r="G654" s="27"/>
      <c r="H654" s="12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</row>
    <row r="655" spans="6:19" x14ac:dyDescent="0.25">
      <c r="F655" s="27"/>
      <c r="G655" s="27"/>
      <c r="H655" s="12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</row>
    <row r="656" spans="6:19" x14ac:dyDescent="0.25">
      <c r="F656" s="27"/>
      <c r="G656" s="27"/>
      <c r="H656" s="12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</row>
    <row r="657" spans="6:19" x14ac:dyDescent="0.25">
      <c r="F657" s="27"/>
      <c r="G657" s="27"/>
      <c r="H657" s="12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</row>
    <row r="658" spans="6:19" x14ac:dyDescent="0.25">
      <c r="F658" s="27"/>
      <c r="G658" s="27"/>
      <c r="H658" s="12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</row>
    <row r="659" spans="6:19" x14ac:dyDescent="0.25">
      <c r="F659" s="27"/>
      <c r="G659" s="27"/>
      <c r="H659" s="12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</row>
    <row r="660" spans="6:19" x14ac:dyDescent="0.25">
      <c r="F660" s="27"/>
      <c r="G660" s="27"/>
      <c r="H660" s="12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</row>
    <row r="661" spans="6:19" x14ac:dyDescent="0.25">
      <c r="F661" s="27"/>
      <c r="G661" s="27"/>
      <c r="H661" s="12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</row>
    <row r="662" spans="6:19" x14ac:dyDescent="0.25">
      <c r="F662" s="27"/>
      <c r="G662" s="27"/>
      <c r="H662" s="12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</row>
    <row r="663" spans="6:19" x14ac:dyDescent="0.25">
      <c r="F663" s="27"/>
      <c r="G663" s="27"/>
      <c r="H663" s="12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</row>
    <row r="664" spans="6:19" x14ac:dyDescent="0.25">
      <c r="F664" s="27"/>
      <c r="G664" s="27"/>
      <c r="H664" s="12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</row>
    <row r="665" spans="6:19" x14ac:dyDescent="0.25">
      <c r="F665" s="27"/>
      <c r="G665" s="27"/>
      <c r="H665" s="12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</row>
    <row r="666" spans="6:19" x14ac:dyDescent="0.25">
      <c r="F666" s="27"/>
      <c r="G666" s="27"/>
      <c r="H666" s="12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</row>
    <row r="667" spans="6:19" x14ac:dyDescent="0.25">
      <c r="F667" s="27"/>
      <c r="G667" s="27"/>
      <c r="H667" s="12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</row>
    <row r="668" spans="6:19" x14ac:dyDescent="0.25">
      <c r="F668" s="27"/>
      <c r="G668" s="27"/>
      <c r="H668" s="12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</row>
    <row r="669" spans="6:19" x14ac:dyDescent="0.25">
      <c r="F669" s="27"/>
      <c r="G669" s="27"/>
      <c r="H669" s="12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</row>
    <row r="670" spans="6:19" x14ac:dyDescent="0.25">
      <c r="F670" s="27"/>
      <c r="G670" s="27"/>
      <c r="H670" s="12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</row>
    <row r="671" spans="6:19" x14ac:dyDescent="0.25">
      <c r="F671" s="27"/>
      <c r="G671" s="27"/>
      <c r="H671" s="12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</row>
    <row r="672" spans="6:19" x14ac:dyDescent="0.25">
      <c r="F672" s="27"/>
      <c r="G672" s="27"/>
      <c r="H672" s="12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</row>
    <row r="673" spans="6:19" x14ac:dyDescent="0.25">
      <c r="F673" s="27"/>
      <c r="G673" s="27"/>
      <c r="H673" s="12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</row>
    <row r="674" spans="6:19" x14ac:dyDescent="0.25">
      <c r="F674" s="27"/>
      <c r="G674" s="27"/>
      <c r="H674" s="12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</row>
    <row r="675" spans="6:19" x14ac:dyDescent="0.25">
      <c r="F675" s="27"/>
      <c r="G675" s="27"/>
      <c r="H675" s="12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</row>
    <row r="676" spans="6:19" x14ac:dyDescent="0.25">
      <c r="F676" s="27"/>
      <c r="G676" s="27"/>
      <c r="H676" s="12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</row>
    <row r="677" spans="6:19" x14ac:dyDescent="0.25">
      <c r="F677" s="27"/>
      <c r="G677" s="27"/>
      <c r="H677" s="12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</row>
    <row r="678" spans="6:19" x14ac:dyDescent="0.25">
      <c r="F678" s="27"/>
      <c r="G678" s="27"/>
      <c r="H678" s="12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</row>
    <row r="679" spans="6:19" x14ac:dyDescent="0.25">
      <c r="F679" s="27"/>
      <c r="G679" s="27"/>
      <c r="H679" s="12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</row>
    <row r="680" spans="6:19" x14ac:dyDescent="0.25">
      <c r="F680" s="27"/>
      <c r="G680" s="27"/>
      <c r="H680" s="12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</row>
    <row r="681" spans="6:19" x14ac:dyDescent="0.25">
      <c r="F681" s="27"/>
      <c r="G681" s="27"/>
      <c r="H681" s="12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</row>
    <row r="682" spans="6:19" x14ac:dyDescent="0.25">
      <c r="F682" s="27"/>
      <c r="G682" s="27"/>
      <c r="H682" s="12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</row>
    <row r="683" spans="6:19" x14ac:dyDescent="0.25">
      <c r="F683" s="27"/>
      <c r="G683" s="27"/>
      <c r="H683" s="12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</row>
    <row r="684" spans="6:19" x14ac:dyDescent="0.25">
      <c r="F684" s="27"/>
      <c r="G684" s="27"/>
      <c r="H684" s="12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</row>
    <row r="685" spans="6:19" x14ac:dyDescent="0.25">
      <c r="F685" s="27"/>
      <c r="G685" s="27"/>
      <c r="H685" s="12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</row>
    <row r="686" spans="6:19" x14ac:dyDescent="0.25">
      <c r="F686" s="27"/>
      <c r="G686" s="27"/>
      <c r="H686" s="12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</row>
    <row r="687" spans="6:19" x14ac:dyDescent="0.25">
      <c r="F687" s="27"/>
      <c r="G687" s="27"/>
      <c r="H687" s="12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</row>
    <row r="688" spans="6:19" x14ac:dyDescent="0.25">
      <c r="F688" s="27"/>
      <c r="G688" s="27"/>
      <c r="H688" s="12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</row>
    <row r="689" spans="6:19" x14ac:dyDescent="0.25">
      <c r="F689" s="27"/>
      <c r="G689" s="27"/>
      <c r="H689" s="12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</row>
    <row r="690" spans="6:19" x14ac:dyDescent="0.25">
      <c r="F690" s="27"/>
      <c r="G690" s="27"/>
      <c r="H690" s="12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</row>
    <row r="691" spans="6:19" x14ac:dyDescent="0.25">
      <c r="F691" s="27"/>
      <c r="G691" s="27"/>
      <c r="H691" s="12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</row>
    <row r="692" spans="6:19" x14ac:dyDescent="0.25">
      <c r="F692" s="27"/>
      <c r="G692" s="27"/>
      <c r="H692" s="12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</row>
    <row r="693" spans="6:19" x14ac:dyDescent="0.25">
      <c r="F693" s="27"/>
      <c r="G693" s="27"/>
      <c r="H693" s="12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</row>
    <row r="694" spans="6:19" x14ac:dyDescent="0.25">
      <c r="F694" s="27"/>
      <c r="G694" s="27"/>
      <c r="H694" s="12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</row>
    <row r="695" spans="6:19" x14ac:dyDescent="0.25">
      <c r="F695" s="27"/>
      <c r="G695" s="27"/>
      <c r="H695" s="12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</row>
    <row r="696" spans="6:19" x14ac:dyDescent="0.25">
      <c r="F696" s="27"/>
      <c r="G696" s="27"/>
      <c r="H696" s="12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</row>
    <row r="697" spans="6:19" x14ac:dyDescent="0.25">
      <c r="F697" s="27"/>
      <c r="G697" s="27"/>
      <c r="H697" s="12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</row>
    <row r="698" spans="6:19" x14ac:dyDescent="0.25">
      <c r="F698" s="27"/>
      <c r="G698" s="27"/>
      <c r="H698" s="12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</row>
    <row r="699" spans="6:19" x14ac:dyDescent="0.25">
      <c r="F699" s="27"/>
      <c r="G699" s="27"/>
      <c r="H699" s="12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</row>
    <row r="700" spans="6:19" x14ac:dyDescent="0.25">
      <c r="F700" s="27"/>
      <c r="G700" s="27"/>
      <c r="H700" s="12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</row>
    <row r="701" spans="6:19" x14ac:dyDescent="0.25">
      <c r="F701" s="27"/>
      <c r="G701" s="27"/>
      <c r="H701" s="12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</row>
    <row r="702" spans="6:19" x14ac:dyDescent="0.25">
      <c r="F702" s="27"/>
      <c r="G702" s="27"/>
      <c r="H702" s="12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</row>
    <row r="703" spans="6:19" x14ac:dyDescent="0.25">
      <c r="F703" s="27"/>
      <c r="G703" s="27"/>
      <c r="H703" s="12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</row>
    <row r="704" spans="6:19" x14ac:dyDescent="0.25">
      <c r="F704" s="27"/>
      <c r="G704" s="27"/>
      <c r="H704" s="12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</row>
    <row r="705" spans="6:19" x14ac:dyDescent="0.25">
      <c r="F705" s="27"/>
      <c r="G705" s="27"/>
      <c r="H705" s="12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</row>
    <row r="706" spans="6:19" x14ac:dyDescent="0.25">
      <c r="F706" s="27"/>
      <c r="G706" s="27"/>
      <c r="H706" s="12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</row>
    <row r="707" spans="6:19" x14ac:dyDescent="0.25">
      <c r="F707" s="27"/>
      <c r="G707" s="27"/>
      <c r="H707" s="12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</row>
    <row r="708" spans="6:19" x14ac:dyDescent="0.25">
      <c r="F708" s="27"/>
      <c r="G708" s="27"/>
      <c r="H708" s="12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</row>
    <row r="709" spans="6:19" x14ac:dyDescent="0.25">
      <c r="F709" s="27"/>
      <c r="G709" s="27"/>
      <c r="H709" s="12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</row>
    <row r="710" spans="6:19" x14ac:dyDescent="0.25">
      <c r="F710" s="27"/>
      <c r="G710" s="27"/>
      <c r="H710" s="12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</row>
    <row r="711" spans="6:19" x14ac:dyDescent="0.25">
      <c r="F711" s="27"/>
      <c r="G711" s="27"/>
      <c r="H711" s="12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</row>
    <row r="712" spans="6:19" x14ac:dyDescent="0.25">
      <c r="F712" s="27"/>
      <c r="G712" s="27"/>
      <c r="H712" s="12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</row>
    <row r="713" spans="6:19" x14ac:dyDescent="0.25">
      <c r="F713" s="27"/>
      <c r="G713" s="27"/>
      <c r="H713" s="12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</row>
    <row r="714" spans="6:19" x14ac:dyDescent="0.25">
      <c r="F714" s="27"/>
      <c r="G714" s="27"/>
      <c r="H714" s="12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</row>
    <row r="715" spans="6:19" x14ac:dyDescent="0.25">
      <c r="F715" s="27"/>
      <c r="G715" s="27"/>
      <c r="H715" s="12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</row>
    <row r="716" spans="6:19" x14ac:dyDescent="0.25">
      <c r="F716" s="27"/>
      <c r="G716" s="27"/>
      <c r="H716" s="12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</row>
    <row r="717" spans="6:19" x14ac:dyDescent="0.25">
      <c r="F717" s="27"/>
      <c r="G717" s="27"/>
      <c r="H717" s="12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</row>
    <row r="718" spans="6:19" x14ac:dyDescent="0.25">
      <c r="F718" s="27"/>
      <c r="G718" s="27"/>
      <c r="H718" s="12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</row>
    <row r="719" spans="6:19" x14ac:dyDescent="0.25">
      <c r="F719" s="27"/>
      <c r="G719" s="27"/>
      <c r="H719" s="12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</row>
    <row r="720" spans="6:19" x14ac:dyDescent="0.25">
      <c r="F720" s="27"/>
      <c r="G720" s="27"/>
      <c r="H720" s="12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</row>
    <row r="721" spans="6:19" x14ac:dyDescent="0.25">
      <c r="F721" s="27"/>
      <c r="G721" s="27"/>
      <c r="H721" s="12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</row>
    <row r="722" spans="6:19" x14ac:dyDescent="0.25">
      <c r="F722" s="27"/>
      <c r="G722" s="27"/>
      <c r="H722" s="12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</row>
    <row r="723" spans="6:19" x14ac:dyDescent="0.25">
      <c r="F723" s="27"/>
      <c r="G723" s="27"/>
      <c r="H723" s="12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</row>
    <row r="724" spans="6:19" x14ac:dyDescent="0.25">
      <c r="F724" s="27"/>
      <c r="G724" s="27"/>
      <c r="H724" s="12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</row>
    <row r="725" spans="6:19" x14ac:dyDescent="0.25">
      <c r="F725" s="27"/>
      <c r="G725" s="27"/>
      <c r="H725" s="12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</row>
    <row r="726" spans="6:19" x14ac:dyDescent="0.25">
      <c r="F726" s="27"/>
      <c r="G726" s="27"/>
      <c r="H726" s="12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</row>
    <row r="727" spans="6:19" x14ac:dyDescent="0.25">
      <c r="F727" s="27"/>
      <c r="G727" s="27"/>
      <c r="H727" s="12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</row>
    <row r="728" spans="6:19" x14ac:dyDescent="0.25">
      <c r="F728" s="27"/>
      <c r="G728" s="27"/>
      <c r="H728" s="12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</row>
    <row r="729" spans="6:19" x14ac:dyDescent="0.25">
      <c r="F729" s="27"/>
      <c r="G729" s="27"/>
      <c r="H729" s="12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</row>
    <row r="730" spans="6:19" x14ac:dyDescent="0.25">
      <c r="F730" s="27"/>
      <c r="G730" s="27"/>
      <c r="H730" s="12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</row>
    <row r="731" spans="6:19" x14ac:dyDescent="0.25">
      <c r="F731" s="27"/>
      <c r="G731" s="27"/>
      <c r="H731" s="12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</row>
    <row r="732" spans="6:19" x14ac:dyDescent="0.25">
      <c r="F732" s="27"/>
      <c r="G732" s="27"/>
      <c r="H732" s="12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</row>
    <row r="733" spans="6:19" x14ac:dyDescent="0.25">
      <c r="F733" s="27"/>
      <c r="G733" s="27"/>
      <c r="H733" s="12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</row>
    <row r="734" spans="6:19" x14ac:dyDescent="0.25">
      <c r="F734" s="27"/>
      <c r="G734" s="27"/>
      <c r="H734" s="12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</row>
    <row r="735" spans="6:19" x14ac:dyDescent="0.25">
      <c r="F735" s="27"/>
      <c r="G735" s="27"/>
      <c r="H735" s="12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</row>
    <row r="736" spans="6:19" x14ac:dyDescent="0.25">
      <c r="F736" s="27"/>
      <c r="G736" s="27"/>
      <c r="H736" s="12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</row>
    <row r="737" spans="6:19" x14ac:dyDescent="0.25">
      <c r="F737" s="27"/>
      <c r="G737" s="27"/>
      <c r="H737" s="12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</row>
    <row r="738" spans="6:19" x14ac:dyDescent="0.25">
      <c r="F738" s="27"/>
      <c r="G738" s="27"/>
      <c r="H738" s="12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</row>
    <row r="739" spans="6:19" x14ac:dyDescent="0.25">
      <c r="F739" s="27"/>
      <c r="G739" s="27"/>
      <c r="H739" s="12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</row>
    <row r="740" spans="6:19" x14ac:dyDescent="0.25">
      <c r="F740" s="27"/>
      <c r="G740" s="27"/>
      <c r="H740" s="12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</row>
    <row r="741" spans="6:19" x14ac:dyDescent="0.25">
      <c r="F741" s="27"/>
      <c r="G741" s="27"/>
      <c r="H741" s="12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</row>
    <row r="742" spans="6:19" x14ac:dyDescent="0.25">
      <c r="F742" s="27"/>
      <c r="G742" s="27"/>
      <c r="H742" s="12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</row>
    <row r="743" spans="6:19" x14ac:dyDescent="0.25">
      <c r="F743" s="27"/>
      <c r="G743" s="27"/>
      <c r="H743" s="12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</row>
    <row r="744" spans="6:19" x14ac:dyDescent="0.25">
      <c r="F744" s="27"/>
      <c r="G744" s="27"/>
      <c r="H744" s="12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</row>
    <row r="745" spans="6:19" x14ac:dyDescent="0.25">
      <c r="F745" s="27"/>
      <c r="G745" s="27"/>
      <c r="H745" s="12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</row>
    <row r="746" spans="6:19" x14ac:dyDescent="0.25">
      <c r="F746" s="27"/>
      <c r="G746" s="27"/>
      <c r="H746" s="12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</row>
    <row r="747" spans="6:19" x14ac:dyDescent="0.25">
      <c r="F747" s="27"/>
      <c r="G747" s="27"/>
      <c r="H747" s="12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</row>
    <row r="748" spans="6:19" x14ac:dyDescent="0.25">
      <c r="F748" s="27"/>
      <c r="G748" s="27"/>
      <c r="H748" s="12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</row>
    <row r="749" spans="6:19" x14ac:dyDescent="0.25">
      <c r="F749" s="27"/>
      <c r="G749" s="27"/>
      <c r="H749" s="12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</row>
    <row r="750" spans="6:19" x14ac:dyDescent="0.25">
      <c r="F750" s="27"/>
      <c r="G750" s="27"/>
      <c r="H750" s="12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</row>
    <row r="751" spans="6:19" x14ac:dyDescent="0.25">
      <c r="F751" s="27"/>
      <c r="G751" s="27"/>
      <c r="H751" s="12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</row>
    <row r="752" spans="6:19" x14ac:dyDescent="0.25">
      <c r="F752" s="27"/>
      <c r="G752" s="27"/>
      <c r="H752" s="12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</row>
    <row r="753" spans="6:19" x14ac:dyDescent="0.25">
      <c r="F753" s="27"/>
      <c r="G753" s="27"/>
      <c r="H753" s="12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</row>
    <row r="754" spans="6:19" x14ac:dyDescent="0.25">
      <c r="H754" s="12"/>
      <c r="I754" s="10"/>
      <c r="J754" s="10"/>
      <c r="K754" s="10"/>
      <c r="L754" s="10"/>
      <c r="M754" s="10"/>
      <c r="N754" s="10"/>
      <c r="O754" s="10"/>
      <c r="Q754" s="10"/>
      <c r="R754" s="10"/>
      <c r="S754" s="10"/>
    </row>
  </sheetData>
  <mergeCells count="635">
    <mergeCell ref="F510:G510"/>
    <mergeCell ref="F460:G460"/>
    <mergeCell ref="F512:G512"/>
    <mergeCell ref="F509:G509"/>
    <mergeCell ref="F491:G491"/>
    <mergeCell ref="F497:G497"/>
    <mergeCell ref="F499:G499"/>
    <mergeCell ref="F505:G505"/>
    <mergeCell ref="F494:G494"/>
    <mergeCell ref="F493:G493"/>
    <mergeCell ref="F503:G503"/>
    <mergeCell ref="F504:G504"/>
    <mergeCell ref="F490:G490"/>
    <mergeCell ref="F487:G487"/>
    <mergeCell ref="F477:G477"/>
    <mergeCell ref="F492:G492"/>
    <mergeCell ref="F485:G485"/>
    <mergeCell ref="F488:G488"/>
    <mergeCell ref="F482:G482"/>
    <mergeCell ref="F481:G481"/>
    <mergeCell ref="F270:G270"/>
    <mergeCell ref="F268:G268"/>
    <mergeCell ref="F181:G181"/>
    <mergeCell ref="F124:G124"/>
    <mergeCell ref="F187:G187"/>
    <mergeCell ref="F262:G262"/>
    <mergeCell ref="F142:G142"/>
    <mergeCell ref="F148:G148"/>
    <mergeCell ref="F217:G217"/>
    <mergeCell ref="F269:G269"/>
    <mergeCell ref="F463:G463"/>
    <mergeCell ref="F466:G466"/>
    <mergeCell ref="F465:G465"/>
    <mergeCell ref="F464:G464"/>
    <mergeCell ref="F397:G397"/>
    <mergeCell ref="F386:G386"/>
    <mergeCell ref="F394:G394"/>
    <mergeCell ref="F395:G395"/>
    <mergeCell ref="F389:G389"/>
    <mergeCell ref="F390:G390"/>
    <mergeCell ref="F379:G379"/>
    <mergeCell ref="F352:G352"/>
    <mergeCell ref="F353:G353"/>
    <mergeCell ref="F377:G377"/>
    <mergeCell ref="F374:G374"/>
    <mergeCell ref="F459:G459"/>
    <mergeCell ref="F431:G431"/>
    <mergeCell ref="F399:G399"/>
    <mergeCell ref="F403:G403"/>
    <mergeCell ref="F414:G414"/>
    <mergeCell ref="F290:G290"/>
    <mergeCell ref="F292:G292"/>
    <mergeCell ref="F291:G291"/>
    <mergeCell ref="F293:G293"/>
    <mergeCell ref="F328:G328"/>
    <mergeCell ref="F320:G320"/>
    <mergeCell ref="F295:G295"/>
    <mergeCell ref="F310:G310"/>
    <mergeCell ref="F306:G306"/>
    <mergeCell ref="F476:G476"/>
    <mergeCell ref="F470:G470"/>
    <mergeCell ref="F469:G469"/>
    <mergeCell ref="F55:G55"/>
    <mergeCell ref="F325:G325"/>
    <mergeCell ref="F56:G56"/>
    <mergeCell ref="F110:G110"/>
    <mergeCell ref="F105:G105"/>
    <mergeCell ref="F59:G59"/>
    <mergeCell ref="F112:G112"/>
    <mergeCell ref="F48:G48"/>
    <mergeCell ref="F49:G49"/>
    <mergeCell ref="F50:G50"/>
    <mergeCell ref="F51:G51"/>
    <mergeCell ref="F184:G184"/>
    <mergeCell ref="F174:G174"/>
    <mergeCell ref="F113:G113"/>
    <mergeCell ref="F153:G153"/>
    <mergeCell ref="F107:G107"/>
    <mergeCell ref="F162:G162"/>
    <mergeCell ref="F52:G52"/>
    <mergeCell ref="F54:G54"/>
    <mergeCell ref="F157:G157"/>
    <mergeCell ref="F160:G160"/>
    <mergeCell ref="F96:G96"/>
    <mergeCell ref="F97:G97"/>
    <mergeCell ref="F158:G158"/>
    <mergeCell ref="F137:G137"/>
    <mergeCell ref="F114:G114"/>
    <mergeCell ref="F98:G98"/>
    <mergeCell ref="F241:G241"/>
    <mergeCell ref="F238:G238"/>
    <mergeCell ref="F53:G53"/>
    <mergeCell ref="F192:G192"/>
    <mergeCell ref="F179:G179"/>
    <mergeCell ref="F60:G60"/>
    <mergeCell ref="F170:G170"/>
    <mergeCell ref="F99:G99"/>
    <mergeCell ref="F100:G100"/>
    <mergeCell ref="F226:G226"/>
    <mergeCell ref="F265:G265"/>
    <mergeCell ref="F166:G166"/>
    <mergeCell ref="F167:G167"/>
    <mergeCell ref="F172:G172"/>
    <mergeCell ref="F165:G165"/>
    <mergeCell ref="F168:G168"/>
    <mergeCell ref="F207:G207"/>
    <mergeCell ref="F199:G199"/>
    <mergeCell ref="F227:G227"/>
    <mergeCell ref="F242:G242"/>
    <mergeCell ref="F335:G335"/>
    <mergeCell ref="F345:G345"/>
    <mergeCell ref="F324:G324"/>
    <mergeCell ref="F327:G327"/>
    <mergeCell ref="F341:G341"/>
    <mergeCell ref="F337:G337"/>
    <mergeCell ref="F342:G342"/>
    <mergeCell ref="F343:G343"/>
    <mergeCell ref="F344:G344"/>
    <mergeCell ref="F334:G334"/>
    <mergeCell ref="F319:G319"/>
    <mergeCell ref="F318:G318"/>
    <mergeCell ref="F312:G312"/>
    <mergeCell ref="F305:G305"/>
    <mergeCell ref="F302:G302"/>
    <mergeCell ref="F301:G301"/>
    <mergeCell ref="F333:G333"/>
    <mergeCell ref="F299:G299"/>
    <mergeCell ref="F300:G300"/>
    <mergeCell ref="F255:G255"/>
    <mergeCell ref="F251:G251"/>
    <mergeCell ref="F231:G231"/>
    <mergeCell ref="F303:G303"/>
    <mergeCell ref="F308:G308"/>
    <mergeCell ref="F326:G326"/>
    <mergeCell ref="F311:G311"/>
    <mergeCell ref="F288:G288"/>
    <mergeCell ref="F289:G289"/>
    <mergeCell ref="F483:G483"/>
    <mergeCell ref="F409:G409"/>
    <mergeCell ref="F294:G294"/>
    <mergeCell ref="F408:G408"/>
    <mergeCell ref="F401:G401"/>
    <mergeCell ref="F402:G402"/>
    <mergeCell ref="F387:G387"/>
    <mergeCell ref="F381:G381"/>
    <mergeCell ref="F532:G532"/>
    <mergeCell ref="F539:G539"/>
    <mergeCell ref="F501:G501"/>
    <mergeCell ref="F511:G511"/>
    <mergeCell ref="F502:G502"/>
    <mergeCell ref="F507:G507"/>
    <mergeCell ref="F506:G506"/>
    <mergeCell ref="F523:G523"/>
    <mergeCell ref="F524:G524"/>
    <mergeCell ref="F521:G521"/>
    <mergeCell ref="F518:G518"/>
    <mergeCell ref="F519:G519"/>
    <mergeCell ref="F527:G527"/>
    <mergeCell ref="F525:G525"/>
    <mergeCell ref="F522:G522"/>
    <mergeCell ref="F526:G526"/>
    <mergeCell ref="F537:G537"/>
    <mergeCell ref="F535:G535"/>
    <mergeCell ref="F536:G536"/>
    <mergeCell ref="F417:G417"/>
    <mergeCell ref="F446:G446"/>
    <mergeCell ref="F426:G426"/>
    <mergeCell ref="F430:G430"/>
    <mergeCell ref="F427:G427"/>
    <mergeCell ref="F533:G533"/>
    <mergeCell ref="F529:G529"/>
    <mergeCell ref="F400:G400"/>
    <mergeCell ref="F393:G393"/>
    <mergeCell ref="F382:G382"/>
    <mergeCell ref="F383:G383"/>
    <mergeCell ref="F392:G392"/>
    <mergeCell ref="F384:G384"/>
    <mergeCell ref="F391:G391"/>
    <mergeCell ref="F373:G373"/>
    <mergeCell ref="F367:G367"/>
    <mergeCell ref="F375:G375"/>
    <mergeCell ref="F378:G378"/>
    <mergeCell ref="F368:G368"/>
    <mergeCell ref="F376:G376"/>
    <mergeCell ref="F371:G371"/>
    <mergeCell ref="F369:G369"/>
    <mergeCell ref="F361:G361"/>
    <mergeCell ref="F362:G362"/>
    <mergeCell ref="F363:G363"/>
    <mergeCell ref="F360:G360"/>
    <mergeCell ref="F346:G346"/>
    <mergeCell ref="F356:G356"/>
    <mergeCell ref="F351:G351"/>
    <mergeCell ref="F338:G338"/>
    <mergeCell ref="F339:G339"/>
    <mergeCell ref="F355:G355"/>
    <mergeCell ref="F354:G354"/>
    <mergeCell ref="F349:G349"/>
    <mergeCell ref="F348:G348"/>
    <mergeCell ref="F340:G340"/>
    <mergeCell ref="F347:G347"/>
    <mergeCell ref="F420:G420"/>
    <mergeCell ref="F419:G419"/>
    <mergeCell ref="F423:H423"/>
    <mergeCell ref="F410:G410"/>
    <mergeCell ref="F350:G350"/>
    <mergeCell ref="F358:G358"/>
    <mergeCell ref="F380:G380"/>
    <mergeCell ref="F372:G372"/>
    <mergeCell ref="F370:G370"/>
    <mergeCell ref="F385:G385"/>
    <mergeCell ref="F404:G404"/>
    <mergeCell ref="F309:G309"/>
    <mergeCell ref="F447:G447"/>
    <mergeCell ref="F407:G407"/>
    <mergeCell ref="F424:G424"/>
    <mergeCell ref="F418:G418"/>
    <mergeCell ref="F434:G434"/>
    <mergeCell ref="F437:G437"/>
    <mergeCell ref="F421:G421"/>
    <mergeCell ref="F422:G422"/>
    <mergeCell ref="F411:G411"/>
    <mergeCell ref="F322:G322"/>
    <mergeCell ref="F317:G317"/>
    <mergeCell ref="F307:G307"/>
    <mergeCell ref="F313:G313"/>
    <mergeCell ref="F415:G415"/>
    <mergeCell ref="F366:G366"/>
    <mergeCell ref="F357:G357"/>
    <mergeCell ref="F359:G359"/>
    <mergeCell ref="F365:G365"/>
    <mergeCell ref="F435:G435"/>
    <mergeCell ref="F364:G364"/>
    <mergeCell ref="F450:G450"/>
    <mergeCell ref="F416:G416"/>
    <mergeCell ref="F442:G442"/>
    <mergeCell ref="F445:G445"/>
    <mergeCell ref="F425:G425"/>
    <mergeCell ref="F428:G428"/>
    <mergeCell ref="F412:G412"/>
    <mergeCell ref="F405:G405"/>
    <mergeCell ref="F266:G266"/>
    <mergeCell ref="F267:G267"/>
    <mergeCell ref="F273:G273"/>
    <mergeCell ref="F315:G315"/>
    <mergeCell ref="F316:G316"/>
    <mergeCell ref="F448:G448"/>
    <mergeCell ref="F413:G413"/>
    <mergeCell ref="F436:G436"/>
    <mergeCell ref="F444:G444"/>
    <mergeCell ref="F439:G439"/>
    <mergeCell ref="F261:G261"/>
    <mergeCell ref="F257:G257"/>
    <mergeCell ref="F256:G256"/>
    <mergeCell ref="F263:G263"/>
    <mergeCell ref="F260:G260"/>
    <mergeCell ref="F258:G258"/>
    <mergeCell ref="F259:G259"/>
    <mergeCell ref="F250:G250"/>
    <mergeCell ref="F249:G249"/>
    <mergeCell ref="F240:G240"/>
    <mergeCell ref="F233:G233"/>
    <mergeCell ref="B238:C238"/>
    <mergeCell ref="F253:G253"/>
    <mergeCell ref="F239:G239"/>
    <mergeCell ref="F236:G236"/>
    <mergeCell ref="F235:G235"/>
    <mergeCell ref="F246:G246"/>
    <mergeCell ref="F247:G247"/>
    <mergeCell ref="F248:G248"/>
    <mergeCell ref="F173:G173"/>
    <mergeCell ref="F200:G200"/>
    <mergeCell ref="F186:G186"/>
    <mergeCell ref="F180:G180"/>
    <mergeCell ref="F229:G229"/>
    <mergeCell ref="F228:G228"/>
    <mergeCell ref="F188:G188"/>
    <mergeCell ref="F183:G183"/>
    <mergeCell ref="F209:G209"/>
    <mergeCell ref="F216:G216"/>
    <mergeCell ref="F222:G222"/>
    <mergeCell ref="F194:G194"/>
    <mergeCell ref="F206:G206"/>
    <mergeCell ref="F141:G141"/>
    <mergeCell ref="F156:G156"/>
    <mergeCell ref="F144:G144"/>
    <mergeCell ref="F149:G149"/>
    <mergeCell ref="F146:G146"/>
    <mergeCell ref="F152:G152"/>
    <mergeCell ref="B89:C89"/>
    <mergeCell ref="F89:G89"/>
    <mergeCell ref="F102:H102"/>
    <mergeCell ref="F103:G103"/>
    <mergeCell ref="F115:G115"/>
    <mergeCell ref="F83:H83"/>
    <mergeCell ref="F86:G86"/>
    <mergeCell ref="F87:G87"/>
    <mergeCell ref="F88:G88"/>
    <mergeCell ref="F85:G85"/>
    <mergeCell ref="F84:G84"/>
    <mergeCell ref="B82:C82"/>
    <mergeCell ref="F82:G82"/>
    <mergeCell ref="F44:G44"/>
    <mergeCell ref="F61:G61"/>
    <mergeCell ref="F65:H65"/>
    <mergeCell ref="F45:G45"/>
    <mergeCell ref="F64:G64"/>
    <mergeCell ref="F66:G66"/>
    <mergeCell ref="F47:G47"/>
    <mergeCell ref="F57:G57"/>
    <mergeCell ref="F36:G36"/>
    <mergeCell ref="F35:G35"/>
    <mergeCell ref="B19:C19"/>
    <mergeCell ref="F13:H13"/>
    <mergeCell ref="F14:G14"/>
    <mergeCell ref="F17:G17"/>
    <mergeCell ref="F16:G16"/>
    <mergeCell ref="F30:G30"/>
    <mergeCell ref="G1:H1"/>
    <mergeCell ref="G3:R3"/>
    <mergeCell ref="G7:R7"/>
    <mergeCell ref="F8:N8"/>
    <mergeCell ref="B11:C11"/>
    <mergeCell ref="F18:G18"/>
    <mergeCell ref="F9:G9"/>
    <mergeCell ref="F10:G10"/>
    <mergeCell ref="F11:G11"/>
    <mergeCell ref="F62:H62"/>
    <mergeCell ref="F28:G28"/>
    <mergeCell ref="F19:G19"/>
    <mergeCell ref="F15:G15"/>
    <mergeCell ref="B12:C12"/>
    <mergeCell ref="F12:G12"/>
    <mergeCell ref="F21:G21"/>
    <mergeCell ref="F32:G32"/>
    <mergeCell ref="F41:G41"/>
    <mergeCell ref="B33:C33"/>
    <mergeCell ref="F37:G37"/>
    <mergeCell ref="F20:H20"/>
    <mergeCell ref="F23:G23"/>
    <mergeCell ref="F38:G38"/>
    <mergeCell ref="F39:G39"/>
    <mergeCell ref="F22:G22"/>
    <mergeCell ref="F31:G31"/>
    <mergeCell ref="F24:G24"/>
    <mergeCell ref="F33:G33"/>
    <mergeCell ref="F34:H34"/>
    <mergeCell ref="F547:G547"/>
    <mergeCell ref="F453:G453"/>
    <mergeCell ref="F94:G94"/>
    <mergeCell ref="F93:G93"/>
    <mergeCell ref="F542:G542"/>
    <mergeCell ref="F475:G475"/>
    <mergeCell ref="F140:G140"/>
    <mergeCell ref="F143:G143"/>
    <mergeCell ref="F155:G155"/>
    <mergeCell ref="F145:G145"/>
    <mergeCell ref="F70:G70"/>
    <mergeCell ref="F541:G541"/>
    <mergeCell ref="F486:G486"/>
    <mergeCell ref="F454:G454"/>
    <mergeCell ref="F456:G456"/>
    <mergeCell ref="F478:G478"/>
    <mergeCell ref="F111:G111"/>
    <mergeCell ref="F78:G78"/>
    <mergeCell ref="F101:G101"/>
    <mergeCell ref="F104:G104"/>
    <mergeCell ref="F495:G495"/>
    <mergeCell ref="F534:H534"/>
    <mergeCell ref="F538:G538"/>
    <mergeCell ref="F552:G552"/>
    <mergeCell ref="F551:G551"/>
    <mergeCell ref="F561:G561"/>
    <mergeCell ref="F554:G554"/>
    <mergeCell ref="F555:G555"/>
    <mergeCell ref="F559:G559"/>
    <mergeCell ref="F557:G557"/>
    <mergeCell ref="F558:G558"/>
    <mergeCell ref="F556:G556"/>
    <mergeCell ref="F122:G122"/>
    <mergeCell ref="F123:G123"/>
    <mergeCell ref="F570:G570"/>
    <mergeCell ref="F567:G567"/>
    <mergeCell ref="F568:G568"/>
    <mergeCell ref="F565:G565"/>
    <mergeCell ref="F569:G569"/>
    <mergeCell ref="F562:G562"/>
    <mergeCell ref="F564:G564"/>
    <mergeCell ref="F566:G566"/>
    <mergeCell ref="F125:G125"/>
    <mergeCell ref="F548:G548"/>
    <mergeCell ref="F126:G126"/>
    <mergeCell ref="F323:G323"/>
    <mergeCell ref="F271:G271"/>
    <mergeCell ref="F134:G134"/>
    <mergeCell ref="F139:G139"/>
    <mergeCell ref="F543:G543"/>
    <mergeCell ref="F545:G545"/>
    <mergeCell ref="F546:G546"/>
    <mergeCell ref="F117:G117"/>
    <mergeCell ref="F118:G118"/>
    <mergeCell ref="F121:G121"/>
    <mergeCell ref="F95:G95"/>
    <mergeCell ref="F106:G106"/>
    <mergeCell ref="F116:G116"/>
    <mergeCell ref="F109:G109"/>
    <mergeCell ref="F120:G120"/>
    <mergeCell ref="F108:G108"/>
    <mergeCell ref="F119:G119"/>
    <mergeCell ref="F72:G72"/>
    <mergeCell ref="F71:G71"/>
    <mergeCell ref="F79:G79"/>
    <mergeCell ref="F26:G26"/>
    <mergeCell ref="F27:G27"/>
    <mergeCell ref="F29:G29"/>
    <mergeCell ref="F73:G73"/>
    <mergeCell ref="F74:G74"/>
    <mergeCell ref="F40:G40"/>
    <mergeCell ref="F42:G42"/>
    <mergeCell ref="F25:G25"/>
    <mergeCell ref="F63:G63"/>
    <mergeCell ref="F68:G68"/>
    <mergeCell ref="F69:G69"/>
    <mergeCell ref="F43:G43"/>
    <mergeCell ref="F46:G46"/>
    <mergeCell ref="F58:G58"/>
    <mergeCell ref="F67:G67"/>
    <mergeCell ref="F136:G136"/>
    <mergeCell ref="F131:G131"/>
    <mergeCell ref="F129:G129"/>
    <mergeCell ref="F128:G128"/>
    <mergeCell ref="F130:G130"/>
    <mergeCell ref="F127:G127"/>
    <mergeCell ref="F132:G132"/>
    <mergeCell ref="F133:G133"/>
    <mergeCell ref="F135:G135"/>
    <mergeCell ref="F286:G286"/>
    <mergeCell ref="F276:G276"/>
    <mergeCell ref="F275:G275"/>
    <mergeCell ref="F278:G278"/>
    <mergeCell ref="F279:G279"/>
    <mergeCell ref="F282:G282"/>
    <mergeCell ref="F281:G281"/>
    <mergeCell ref="F283:G283"/>
    <mergeCell ref="F449:G449"/>
    <mergeCell ref="F474:G474"/>
    <mergeCell ref="F473:G473"/>
    <mergeCell ref="F455:G455"/>
    <mergeCell ref="F443:G443"/>
    <mergeCell ref="F458:G458"/>
    <mergeCell ref="F471:G471"/>
    <mergeCell ref="F467:G467"/>
    <mergeCell ref="F468:G468"/>
    <mergeCell ref="F462:G462"/>
    <mergeCell ref="F451:G451"/>
    <mergeCell ref="F452:G452"/>
    <mergeCell ref="F461:G461"/>
    <mergeCell ref="F90:G90"/>
    <mergeCell ref="F457:G457"/>
    <mergeCell ref="F441:G441"/>
    <mergeCell ref="F329:G329"/>
    <mergeCell ref="F330:G330"/>
    <mergeCell ref="F432:G432"/>
    <mergeCell ref="F433:G433"/>
    <mergeCell ref="F429:G429"/>
    <mergeCell ref="F438:G438"/>
    <mergeCell ref="F406:G406"/>
    <mergeCell ref="F440:G440"/>
    <mergeCell ref="F264:G264"/>
    <mergeCell ref="F396:G396"/>
    <mergeCell ref="F398:G398"/>
    <mergeCell ref="F280:G280"/>
    <mergeCell ref="F277:G277"/>
    <mergeCell ref="F285:G285"/>
    <mergeCell ref="F80:G80"/>
    <mergeCell ref="F81:G81"/>
    <mergeCell ref="F92:G92"/>
    <mergeCell ref="F243:G243"/>
    <mergeCell ref="F244:G244"/>
    <mergeCell ref="F245:G245"/>
    <mergeCell ref="F91:G91"/>
    <mergeCell ref="F147:G147"/>
    <mergeCell ref="F150:G150"/>
    <mergeCell ref="F208:G208"/>
    <mergeCell ref="F254:G254"/>
    <mergeCell ref="F223:G223"/>
    <mergeCell ref="F224:G224"/>
    <mergeCell ref="F161:G161"/>
    <mergeCell ref="F151:G151"/>
    <mergeCell ref="F154:G154"/>
    <mergeCell ref="F169:G169"/>
    <mergeCell ref="F176:G176"/>
    <mergeCell ref="F218:G218"/>
    <mergeCell ref="F212:G212"/>
    <mergeCell ref="F182:G182"/>
    <mergeCell ref="F185:H185"/>
    <mergeCell ref="F159:G159"/>
    <mergeCell ref="F198:G198"/>
    <mergeCell ref="F164:G164"/>
    <mergeCell ref="F177:G177"/>
    <mergeCell ref="F191:G191"/>
    <mergeCell ref="F189:G189"/>
    <mergeCell ref="F163:G163"/>
    <mergeCell ref="F171:G171"/>
    <mergeCell ref="F190:G190"/>
    <mergeCell ref="F215:G215"/>
    <mergeCell ref="F196:G196"/>
    <mergeCell ref="F203:G203"/>
    <mergeCell ref="F201:G201"/>
    <mergeCell ref="F202:G202"/>
    <mergeCell ref="F195:G195"/>
    <mergeCell ref="F197:G197"/>
    <mergeCell ref="F205:G205"/>
    <mergeCell ref="F193:G193"/>
    <mergeCell ref="F252:H252"/>
    <mergeCell ref="F204:H204"/>
    <mergeCell ref="F219:G219"/>
    <mergeCell ref="F272:G272"/>
    <mergeCell ref="F221:G221"/>
    <mergeCell ref="F237:G237"/>
    <mergeCell ref="F211:G211"/>
    <mergeCell ref="F234:G234"/>
    <mergeCell ref="F230:G230"/>
    <mergeCell ref="F225:H225"/>
    <mergeCell ref="U8:CB8"/>
    <mergeCell ref="B141:C141"/>
    <mergeCell ref="B166:C166"/>
    <mergeCell ref="F175:G175"/>
    <mergeCell ref="B176:C176"/>
    <mergeCell ref="F178:H178"/>
    <mergeCell ref="F138:G138"/>
    <mergeCell ref="F75:G75"/>
    <mergeCell ref="F76:H76"/>
    <mergeCell ref="F77:G77"/>
    <mergeCell ref="B231:C231"/>
    <mergeCell ref="F232:H232"/>
    <mergeCell ref="F210:G210"/>
    <mergeCell ref="F274:H274"/>
    <mergeCell ref="F284:H284"/>
    <mergeCell ref="F304:G304"/>
    <mergeCell ref="F296:G296"/>
    <mergeCell ref="F220:G220"/>
    <mergeCell ref="F214:G214"/>
    <mergeCell ref="F213:G213"/>
    <mergeCell ref="B320:C320"/>
    <mergeCell ref="F321:H321"/>
    <mergeCell ref="F388:G388"/>
    <mergeCell ref="F287:G287"/>
    <mergeCell ref="F297:G297"/>
    <mergeCell ref="F298:G298"/>
    <mergeCell ref="F336:G336"/>
    <mergeCell ref="F331:G331"/>
    <mergeCell ref="F332:G332"/>
    <mergeCell ref="F314:G314"/>
    <mergeCell ref="B471:C471"/>
    <mergeCell ref="F472:G472"/>
    <mergeCell ref="B483:C483"/>
    <mergeCell ref="F484:G484"/>
    <mergeCell ref="F498:G498"/>
    <mergeCell ref="F500:H500"/>
    <mergeCell ref="F480:G480"/>
    <mergeCell ref="F489:G489"/>
    <mergeCell ref="F496:G496"/>
    <mergeCell ref="F479:G479"/>
    <mergeCell ref="B506:C506"/>
    <mergeCell ref="F508:H508"/>
    <mergeCell ref="B517:C517"/>
    <mergeCell ref="F517:G517"/>
    <mergeCell ref="B518:C518"/>
    <mergeCell ref="F520:H520"/>
    <mergeCell ref="F515:G515"/>
    <mergeCell ref="F516:G516"/>
    <mergeCell ref="F514:G514"/>
    <mergeCell ref="F513:G513"/>
    <mergeCell ref="F544:G544"/>
    <mergeCell ref="F553:H553"/>
    <mergeCell ref="F560:H560"/>
    <mergeCell ref="F563:G563"/>
    <mergeCell ref="F528:G528"/>
    <mergeCell ref="F540:G540"/>
    <mergeCell ref="F531:G531"/>
    <mergeCell ref="F530:G530"/>
    <mergeCell ref="F549:G549"/>
    <mergeCell ref="F550:G550"/>
    <mergeCell ref="F571:G571"/>
    <mergeCell ref="F572:G572"/>
    <mergeCell ref="F573:G573"/>
    <mergeCell ref="F574:G574"/>
    <mergeCell ref="F575:G575"/>
    <mergeCell ref="F576:G576"/>
    <mergeCell ref="F577:G577"/>
    <mergeCell ref="F578:G578"/>
    <mergeCell ref="F579:G579"/>
    <mergeCell ref="F580:G580"/>
    <mergeCell ref="F581:G581"/>
    <mergeCell ref="F582:G582"/>
    <mergeCell ref="F583:G583"/>
    <mergeCell ref="F584:G584"/>
    <mergeCell ref="F585:G585"/>
    <mergeCell ref="F586:G586"/>
    <mergeCell ref="F587:G587"/>
    <mergeCell ref="F588:G588"/>
    <mergeCell ref="F589:G589"/>
    <mergeCell ref="F590:G590"/>
    <mergeCell ref="F591:G591"/>
    <mergeCell ref="F592:G592"/>
    <mergeCell ref="F593:G593"/>
    <mergeCell ref="F594:H594"/>
    <mergeCell ref="F595:G595"/>
    <mergeCell ref="F596:G596"/>
    <mergeCell ref="F597:G597"/>
    <mergeCell ref="F598:G598"/>
    <mergeCell ref="F599:G599"/>
    <mergeCell ref="F600:G600"/>
    <mergeCell ref="F601:G601"/>
    <mergeCell ref="F602:G602"/>
    <mergeCell ref="F603:G603"/>
    <mergeCell ref="F604:G604"/>
    <mergeCell ref="F605:G605"/>
    <mergeCell ref="F606:G606"/>
    <mergeCell ref="F607:G607"/>
    <mergeCell ref="F608:G608"/>
    <mergeCell ref="F609:G609"/>
    <mergeCell ref="F610:G610"/>
    <mergeCell ref="F611:G611"/>
    <mergeCell ref="F612:G612"/>
    <mergeCell ref="F619:H619"/>
    <mergeCell ref="B620:C620"/>
    <mergeCell ref="F620:G620"/>
    <mergeCell ref="F613:H613"/>
    <mergeCell ref="F614:G614"/>
    <mergeCell ref="F615:G615"/>
    <mergeCell ref="F616:G616"/>
    <mergeCell ref="F617:G617"/>
    <mergeCell ref="F618:G618"/>
  </mergeCells>
  <phoneticPr fontId="2" type="noConversion"/>
  <pageMargins left="1.1811023622047245" right="0.39370078740157483" top="0.59055118110236227" bottom="0.39370078740157483" header="0.39370078740157483" footer="0"/>
  <pageSetup paperSize="256" scale="91" fitToHeight="0" orientation="portrait" r:id="rId1"/>
  <headerFooter alignWithMargins="0">
    <oddHeader>&amp;R&amp;P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 4 прогр 2019</vt:lpstr>
      <vt:lpstr> Пр 3 вед 2019</vt:lpstr>
      <vt:lpstr>Пр 2 рп ц в 2019</vt:lpstr>
      <vt:lpstr>' Пр 3 вед 2019'!Область_печати</vt:lpstr>
      <vt:lpstr>'Пр 2 рп ц в 2019'!Область_печати</vt:lpstr>
      <vt:lpstr>'Пр 4 прогр 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Мироненко Татьяна Игоревна</dc:creator>
  <cp:lastModifiedBy>Мироненко ТИ</cp:lastModifiedBy>
  <cp:lastPrinted>2019-08-28T00:37:57Z</cp:lastPrinted>
  <dcterms:created xsi:type="dcterms:W3CDTF">2008-10-02T05:12:52Z</dcterms:created>
  <dcterms:modified xsi:type="dcterms:W3CDTF">2019-08-28T00:38:30Z</dcterms:modified>
</cp:coreProperties>
</file>